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pureconstructeu.sharepoint.com/sites/managemAFZXOHU/Shared Documents/knowledge sharing/Masterclass/"/>
    </mc:Choice>
  </mc:AlternateContent>
  <xr:revisionPtr revIDLastSave="17" documentId="8_{74E89755-53CE-42CA-9CE0-B01557790D7B}" xr6:coauthVersionLast="45" xr6:coauthVersionMax="45" xr10:uidLastSave="{B52BE215-5C42-4519-BF3B-DEBC4F66BEC2}"/>
  <bookViews>
    <workbookView xWindow="-108" yWindow="-108" windowWidth="23256" windowHeight="12576" activeTab="5" xr2:uid="{1633EB05-4F61-4FA8-911B-20D6095DB92F}"/>
  </bookViews>
  <sheets>
    <sheet name="Oefening 1" sheetId="6" r:id="rId1"/>
    <sheet name="Berekening TCO" sheetId="1" r:id="rId2"/>
    <sheet name="Grafiek 1" sheetId="4" r:id="rId3"/>
    <sheet name="Oefening 2" sheetId="5" r:id="rId4"/>
    <sheet name="Berekening TCO 2" sheetId="7" r:id="rId5"/>
    <sheet name="Grafiek 2" sheetId="8" r:id="rId6"/>
    <sheet name="gegevens voor grafiek" sheetId="2"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8" l="1"/>
  <c r="CS12" i="2"/>
  <c r="CT12" i="2" s="1"/>
  <c r="CU12" i="2" s="1"/>
  <c r="CV12" i="2" s="1"/>
  <c r="CW12" i="2" s="1"/>
  <c r="CX12" i="2" s="1"/>
  <c r="CY12" i="2" s="1"/>
  <c r="CZ12" i="2" s="1"/>
  <c r="DA12" i="2" s="1"/>
  <c r="DB12" i="2" s="1"/>
  <c r="DC12" i="2" s="1"/>
  <c r="DD12" i="2" s="1"/>
  <c r="CR12" i="2"/>
  <c r="CQ12" i="2"/>
  <c r="E19" i="2"/>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G19" i="2" s="1"/>
  <c r="AH19" i="2" s="1"/>
  <c r="AI19" i="2" s="1"/>
  <c r="AJ19" i="2" s="1"/>
  <c r="AK19" i="2" s="1"/>
  <c r="AL19" i="2" s="1"/>
  <c r="AM19" i="2" s="1"/>
  <c r="AN19" i="2" s="1"/>
  <c r="AO19" i="2" s="1"/>
  <c r="AP19" i="2" s="1"/>
  <c r="AQ19" i="2" s="1"/>
  <c r="AR19" i="2" s="1"/>
  <c r="AS19" i="2" s="1"/>
  <c r="AT19" i="2" s="1"/>
  <c r="AU19" i="2" s="1"/>
  <c r="AV19" i="2" s="1"/>
  <c r="AW19" i="2" s="1"/>
  <c r="AX19" i="2" s="1"/>
  <c r="AY19" i="2" s="1"/>
  <c r="AZ19" i="2" s="1"/>
  <c r="BA19" i="2" s="1"/>
  <c r="BB19" i="2" s="1"/>
  <c r="BC19" i="2" s="1"/>
  <c r="BD19" i="2" s="1"/>
  <c r="BE19" i="2" s="1"/>
  <c r="BF19" i="2" s="1"/>
  <c r="BG19" i="2" s="1"/>
  <c r="BH19" i="2" s="1"/>
  <c r="BI19" i="2" s="1"/>
  <c r="BJ19" i="2" s="1"/>
  <c r="BK19" i="2" s="1"/>
  <c r="BL19" i="2" s="1"/>
  <c r="BM19" i="2" s="1"/>
  <c r="BN19" i="2" s="1"/>
  <c r="BO19" i="2" s="1"/>
  <c r="BP19" i="2" s="1"/>
  <c r="BQ19" i="2" s="1"/>
  <c r="BR19" i="2" s="1"/>
  <c r="BS19" i="2" s="1"/>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BP12" i="2"/>
  <c r="BQ12" i="2" s="1"/>
  <c r="BR12" i="2" s="1"/>
  <c r="BS12" i="2" s="1"/>
  <c r="BT12" i="2" s="1"/>
  <c r="BU12" i="2" s="1"/>
  <c r="BV12" i="2" s="1"/>
  <c r="BW12" i="2" s="1"/>
  <c r="BX12" i="2" s="1"/>
  <c r="BY12" i="2" s="1"/>
  <c r="BZ12" i="2" s="1"/>
  <c r="CA12" i="2" s="1"/>
  <c r="CB12" i="2" s="1"/>
  <c r="CC12" i="2" s="1"/>
  <c r="CD12" i="2" s="1"/>
  <c r="CE12" i="2" s="1"/>
  <c r="CF12" i="2" s="1"/>
  <c r="CG12" i="2" s="1"/>
  <c r="CH12" i="2" s="1"/>
  <c r="CI12" i="2" s="1"/>
  <c r="CJ12" i="2" s="1"/>
  <c r="BO12" i="2"/>
  <c r="BN12" i="2"/>
  <c r="C68" i="1"/>
  <c r="C108" i="1"/>
  <c r="C109" i="1"/>
  <c r="C100" i="1"/>
  <c r="E115" i="1"/>
  <c r="E83" i="1"/>
  <c r="C76" i="1"/>
  <c r="C36" i="1"/>
  <c r="CQ19" i="2" l="1"/>
  <c r="CR19" i="2" s="1"/>
  <c r="CS19" i="2" s="1"/>
  <c r="CT19" i="2" s="1"/>
  <c r="CU19" i="2" s="1"/>
  <c r="CV19" i="2" s="1"/>
  <c r="CW19" i="2" s="1"/>
  <c r="CX19" i="2" s="1"/>
  <c r="CY19" i="2" s="1"/>
  <c r="CZ19" i="2" s="1"/>
  <c r="DA19" i="2" s="1"/>
  <c r="DB19" i="2" s="1"/>
  <c r="DC19" i="2" s="1"/>
  <c r="DD19" i="2" s="1"/>
  <c r="DE19" i="2" s="1"/>
  <c r="DF19" i="2" s="1"/>
  <c r="DG19" i="2" s="1"/>
  <c r="DH19" i="2" s="1"/>
  <c r="DI19" i="2" s="1"/>
  <c r="DJ19" i="2" s="1"/>
  <c r="DK19" i="2" s="1"/>
  <c r="DL19" i="2" s="1"/>
  <c r="DM19" i="2" s="1"/>
  <c r="DN19" i="2" s="1"/>
  <c r="DO19" i="2" s="1"/>
  <c r="DP19" i="2" s="1"/>
  <c r="DQ19" i="2" s="1"/>
  <c r="DR19" i="2" s="1"/>
  <c r="DS19" i="2" s="1"/>
  <c r="DT19" i="2" s="1"/>
  <c r="C26" i="1"/>
  <c r="F16" i="1"/>
  <c r="C10" i="1"/>
  <c r="C27" i="7" l="1"/>
  <c r="C26" i="7"/>
  <c r="C20" i="7"/>
  <c r="C19" i="7"/>
  <c r="C18" i="7"/>
  <c r="C12" i="7"/>
  <c r="E20" i="7" s="1"/>
  <c r="C11" i="7"/>
  <c r="C21" i="7" s="1"/>
  <c r="G28" i="7"/>
  <c r="C25" i="7"/>
  <c r="E26" i="7" s="1"/>
  <c r="F5" i="2"/>
  <c r="G5" i="2"/>
  <c r="H5" i="2"/>
  <c r="I5" i="2"/>
  <c r="J5" i="2"/>
  <c r="K5" i="2"/>
  <c r="L5" i="2"/>
  <c r="M5" i="2"/>
  <c r="N5" i="2"/>
  <c r="O5" i="2"/>
  <c r="P5" i="2"/>
  <c r="E11" i="2"/>
  <c r="F11" i="2" s="1"/>
  <c r="G11" i="2" s="1"/>
  <c r="H11" i="2" s="1"/>
  <c r="I11" i="2" s="1"/>
  <c r="J11" i="2" s="1"/>
  <c r="K11" i="2" s="1"/>
  <c r="L11" i="2" s="1"/>
  <c r="M11" i="2" s="1"/>
  <c r="N11" i="2" s="1"/>
  <c r="O11" i="2" s="1"/>
  <c r="P11" i="2" s="1"/>
  <c r="Q11" i="2" s="1"/>
  <c r="R11" i="2" s="1"/>
  <c r="S11" i="2" s="1"/>
  <c r="T11" i="2" s="1"/>
  <c r="U11" i="2" s="1"/>
  <c r="V11" i="2" s="1"/>
  <c r="W11" i="2" s="1"/>
  <c r="X11" i="2" s="1"/>
  <c r="Y11" i="2" s="1"/>
  <c r="Z11" i="2" s="1"/>
  <c r="AA11" i="2" s="1"/>
  <c r="AB11" i="2" s="1"/>
  <c r="AC11" i="2" s="1"/>
  <c r="AD11" i="2" s="1"/>
  <c r="AE11" i="2" s="1"/>
  <c r="AF11" i="2" s="1"/>
  <c r="AG11" i="2" s="1"/>
  <c r="AH11" i="2" s="1"/>
  <c r="AI11" i="2" s="1"/>
  <c r="AJ11" i="2" s="1"/>
  <c r="AK11" i="2" s="1"/>
  <c r="AL11" i="2" s="1"/>
  <c r="AM11" i="2" s="1"/>
  <c r="AN11" i="2" s="1"/>
  <c r="C85" i="1"/>
  <c r="G85" i="1" s="1"/>
  <c r="C77" i="1"/>
  <c r="C72" i="1"/>
  <c r="C121" i="1"/>
  <c r="C107" i="1"/>
  <c r="C75" i="1"/>
  <c r="G117" i="1"/>
  <c r="G115" i="1"/>
  <c r="F110" i="1"/>
  <c r="E109" i="1"/>
  <c r="E108" i="1"/>
  <c r="E107" i="1"/>
  <c r="G107" i="1" s="1"/>
  <c r="F78" i="1"/>
  <c r="E77" i="1"/>
  <c r="E76" i="1"/>
  <c r="E75" i="1"/>
  <c r="E21" i="1"/>
  <c r="G21" i="1" s="1"/>
  <c r="E52" i="1"/>
  <c r="C50" i="1"/>
  <c r="C40" i="1"/>
  <c r="C16" i="1"/>
  <c r="G16" i="1" s="1"/>
  <c r="C27" i="1" s="1"/>
  <c r="F46" i="1"/>
  <c r="C46" i="1"/>
  <c r="E20" i="1"/>
  <c r="G20" i="1" s="1"/>
  <c r="C57" i="1"/>
  <c r="E44" i="1"/>
  <c r="G44" i="1" s="1"/>
  <c r="E43" i="1"/>
  <c r="G43" i="1" s="1"/>
  <c r="E13" i="1"/>
  <c r="G13" i="1" s="1"/>
  <c r="E14" i="1"/>
  <c r="G14" i="1" s="1"/>
  <c r="E15" i="1"/>
  <c r="G15" i="1" s="1"/>
  <c r="E45" i="1"/>
  <c r="G45" i="1" s="1"/>
  <c r="G53" i="1"/>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BW5" i="2"/>
  <c r="BX5" i="2"/>
  <c r="BY5" i="2"/>
  <c r="BZ5" i="2"/>
  <c r="CA5" i="2"/>
  <c r="CB5" i="2"/>
  <c r="CC5" i="2"/>
  <c r="CD5" i="2"/>
  <c r="CE5" i="2"/>
  <c r="CF5" i="2"/>
  <c r="CG5" i="2"/>
  <c r="CH5" i="2"/>
  <c r="CI5" i="2"/>
  <c r="CJ5" i="2"/>
  <c r="CK5" i="2"/>
  <c r="CL5" i="2"/>
  <c r="CM5" i="2"/>
  <c r="CN5" i="2"/>
  <c r="CO5" i="2"/>
  <c r="CP5" i="2"/>
  <c r="CQ5" i="2"/>
  <c r="CR5" i="2"/>
  <c r="CS5" i="2"/>
  <c r="CT5" i="2"/>
  <c r="CU5" i="2"/>
  <c r="CV5" i="2"/>
  <c r="CW5" i="2"/>
  <c r="CX5" i="2"/>
  <c r="CY5" i="2"/>
  <c r="CZ5" i="2"/>
  <c r="DA5" i="2"/>
  <c r="DB5" i="2"/>
  <c r="DC5" i="2"/>
  <c r="DD5" i="2"/>
  <c r="DE5" i="2"/>
  <c r="DF5" i="2"/>
  <c r="DG5" i="2"/>
  <c r="DH5" i="2"/>
  <c r="DI5" i="2"/>
  <c r="DJ5" i="2"/>
  <c r="DK5" i="2"/>
  <c r="DL5" i="2"/>
  <c r="DM5" i="2"/>
  <c r="DN5" i="2"/>
  <c r="DO5" i="2"/>
  <c r="DP5" i="2"/>
  <c r="DQ5" i="2"/>
  <c r="DR5" i="2"/>
  <c r="DS5" i="2"/>
  <c r="DT5" i="2"/>
  <c r="Q5" i="2"/>
  <c r="E5" i="2"/>
  <c r="G22" i="1"/>
  <c r="C32" i="7" l="1"/>
  <c r="C15" i="7"/>
  <c r="E27" i="7"/>
  <c r="G27" i="7" s="1"/>
  <c r="G26" i="7"/>
  <c r="G20" i="7"/>
  <c r="E18" i="7"/>
  <c r="G18" i="7" s="1"/>
  <c r="F21" i="7"/>
  <c r="G21" i="7" s="1"/>
  <c r="E19" i="7"/>
  <c r="G19" i="7" s="1"/>
  <c r="G75" i="1"/>
  <c r="G76" i="1"/>
  <c r="G52" i="1"/>
  <c r="G23" i="1"/>
  <c r="G77" i="1"/>
  <c r="E84" i="1"/>
  <c r="G84" i="1" s="1"/>
  <c r="C89" i="1"/>
  <c r="C78" i="1"/>
  <c r="G78" i="1" s="1"/>
  <c r="G109" i="1"/>
  <c r="G108" i="1"/>
  <c r="C110" i="1"/>
  <c r="G110" i="1" s="1"/>
  <c r="E116" i="1"/>
  <c r="G116" i="1" s="1"/>
  <c r="G118" i="1" s="1"/>
  <c r="G119" i="1" s="1"/>
  <c r="C127" i="1" s="1"/>
  <c r="C104" i="1"/>
  <c r="G83" i="1"/>
  <c r="G46" i="1"/>
  <c r="G47" i="1" s="1"/>
  <c r="C58" i="1" s="1"/>
  <c r="C59" i="1" s="1"/>
  <c r="C61" i="1" s="1"/>
  <c r="E51" i="1"/>
  <c r="G51" i="1" s="1"/>
  <c r="C28" i="1"/>
  <c r="G86" i="1" l="1"/>
  <c r="G87" i="1" s="1"/>
  <c r="C95" i="1" s="1"/>
  <c r="G54" i="1"/>
  <c r="G55" i="1" s="1"/>
  <c r="C63" i="1" s="1"/>
  <c r="C64" i="1" s="1"/>
  <c r="E8" i="2" s="1"/>
  <c r="C62" i="1"/>
  <c r="G29" i="7"/>
  <c r="G30" i="7" s="1"/>
  <c r="C38" i="7" s="1"/>
  <c r="G22" i="7"/>
  <c r="C33" i="7" s="1"/>
  <c r="C34" i="7" s="1"/>
  <c r="C36" i="7" s="1"/>
  <c r="C37" i="7" s="1"/>
  <c r="G79" i="1"/>
  <c r="C90" i="1" s="1"/>
  <c r="C91" i="1" s="1"/>
  <c r="C93" i="1" s="1"/>
  <c r="C94" i="1" s="1"/>
  <c r="G111" i="1"/>
  <c r="C122" i="1" s="1"/>
  <c r="C123" i="1" s="1"/>
  <c r="C125" i="1" s="1"/>
  <c r="C126" i="1" s="1"/>
  <c r="C128" i="1" s="1"/>
  <c r="C45" i="7" s="1"/>
  <c r="C29" i="1"/>
  <c r="C30" i="1" s="1"/>
  <c r="G17" i="1"/>
  <c r="C96" i="1" l="1"/>
  <c r="C42" i="7" s="1"/>
  <c r="C39" i="7"/>
  <c r="E12" i="2" s="1"/>
  <c r="DK10" i="2"/>
  <c r="DL10" i="2" s="1"/>
  <c r="DM10" i="2" s="1"/>
  <c r="DN10" i="2" s="1"/>
  <c r="DO10" i="2" s="1"/>
  <c r="DP10" i="2" s="1"/>
  <c r="DQ10" i="2" s="1"/>
  <c r="DR10" i="2" s="1"/>
  <c r="DS10" i="2" s="1"/>
  <c r="DT10" i="2" s="1"/>
  <c r="AU10" i="2"/>
  <c r="F8" i="2"/>
  <c r="E18" i="2"/>
  <c r="BN9" i="2" l="1"/>
  <c r="BO9" i="2" s="1"/>
  <c r="BP9" i="2" s="1"/>
  <c r="BQ9" i="2" s="1"/>
  <c r="BR9" i="2" s="1"/>
  <c r="BS9" i="2" s="1"/>
  <c r="BT9" i="2" s="1"/>
  <c r="BU9" i="2" s="1"/>
  <c r="BV9" i="2" s="1"/>
  <c r="BW9" i="2" s="1"/>
  <c r="BX9" i="2" s="1"/>
  <c r="BY9" i="2" s="1"/>
  <c r="BZ9" i="2" s="1"/>
  <c r="CA9" i="2" s="1"/>
  <c r="CB9" i="2" s="1"/>
  <c r="CC9" i="2" s="1"/>
  <c r="CD9" i="2" s="1"/>
  <c r="CE9" i="2" s="1"/>
  <c r="CF9" i="2" s="1"/>
  <c r="CG9" i="2" s="1"/>
  <c r="CH9" i="2" s="1"/>
  <c r="CI9" i="2" s="1"/>
  <c r="CJ9" i="2" s="1"/>
  <c r="CQ9" i="2"/>
  <c r="CR9" i="2" s="1"/>
  <c r="CS9" i="2" s="1"/>
  <c r="CT9" i="2" s="1"/>
  <c r="CU9" i="2" s="1"/>
  <c r="CV9" i="2" s="1"/>
  <c r="CW9" i="2" s="1"/>
  <c r="CX9" i="2" s="1"/>
  <c r="CY9" i="2" s="1"/>
  <c r="CZ9" i="2" s="1"/>
  <c r="DA9" i="2" s="1"/>
  <c r="DB9" i="2" s="1"/>
  <c r="DC9" i="2" s="1"/>
  <c r="DD9" i="2" s="1"/>
  <c r="E7" i="2"/>
  <c r="E17" i="2" s="1"/>
  <c r="C5" i="7"/>
  <c r="F12" i="2"/>
  <c r="AV10" i="2"/>
  <c r="AW10" i="2" s="1"/>
  <c r="AX10" i="2" s="1"/>
  <c r="AY10" i="2" s="1"/>
  <c r="AZ10" i="2" s="1"/>
  <c r="BA10" i="2" s="1"/>
  <c r="BB10" i="2" s="1"/>
  <c r="BC10" i="2" s="1"/>
  <c r="BD10" i="2" s="1"/>
  <c r="BE10" i="2" s="1"/>
  <c r="BF10" i="2" s="1"/>
  <c r="BG10" i="2" s="1"/>
  <c r="G8" i="2"/>
  <c r="F18" i="2"/>
  <c r="F7" i="2" l="1"/>
  <c r="G7" i="2" s="1"/>
  <c r="G12" i="2"/>
  <c r="C9" i="2"/>
  <c r="C10" i="2"/>
  <c r="DU9" i="2"/>
  <c r="D9" i="2"/>
  <c r="DU10" i="2"/>
  <c r="D10" i="2"/>
  <c r="H8" i="2"/>
  <c r="G18" i="2"/>
  <c r="F17" i="2" l="1"/>
  <c r="H12" i="2"/>
  <c r="I12" i="2" s="1"/>
  <c r="J12" i="2" s="1"/>
  <c r="K12" i="2" s="1"/>
  <c r="L12" i="2" s="1"/>
  <c r="M12" i="2" s="1"/>
  <c r="N12" i="2" s="1"/>
  <c r="O12" i="2" s="1"/>
  <c r="P12" i="2" s="1"/>
  <c r="Q12" i="2" s="1"/>
  <c r="R12" i="2" s="1"/>
  <c r="S12" i="2" s="1"/>
  <c r="T12" i="2" s="1"/>
  <c r="U12" i="2" s="1"/>
  <c r="V12" i="2" s="1"/>
  <c r="W12" i="2" s="1"/>
  <c r="X12" i="2" s="1"/>
  <c r="Y12" i="2" s="1"/>
  <c r="Z12" i="2" s="1"/>
  <c r="AA12" i="2" s="1"/>
  <c r="AB12" i="2" s="1"/>
  <c r="AC12" i="2" s="1"/>
  <c r="AD12" i="2" s="1"/>
  <c r="AE12" i="2" s="1"/>
  <c r="AF12" i="2" s="1"/>
  <c r="AG12" i="2" s="1"/>
  <c r="AH12" i="2" s="1"/>
  <c r="AI12" i="2" s="1"/>
  <c r="AJ12" i="2" s="1"/>
  <c r="AK12" i="2" s="1"/>
  <c r="AL12" i="2" s="1"/>
  <c r="AM12" i="2" s="1"/>
  <c r="AN12" i="2" s="1"/>
  <c r="H18" i="2"/>
  <c r="I8" i="2"/>
  <c r="H7" i="2"/>
  <c r="I7" i="2" s="1"/>
  <c r="J7" i="2" s="1"/>
  <c r="K7" i="2" s="1"/>
  <c r="L7" i="2" s="1"/>
  <c r="M7" i="2" s="1"/>
  <c r="N7" i="2" s="1"/>
  <c r="O7" i="2" s="1"/>
  <c r="P7" i="2" s="1"/>
  <c r="Q7" i="2" s="1"/>
  <c r="R7" i="2" s="1"/>
  <c r="S7" i="2" s="1"/>
  <c r="T7" i="2" s="1"/>
  <c r="U7" i="2" s="1"/>
  <c r="V7" i="2" s="1"/>
  <c r="W7" i="2" s="1"/>
  <c r="X7" i="2" s="1"/>
  <c r="Y7" i="2" s="1"/>
  <c r="Z7" i="2" s="1"/>
  <c r="AA7" i="2" s="1"/>
  <c r="AB7" i="2" s="1"/>
  <c r="AC7" i="2" s="1"/>
  <c r="AD7" i="2" s="1"/>
  <c r="AE7" i="2" s="1"/>
  <c r="AF7" i="2" s="1"/>
  <c r="AG7" i="2" s="1"/>
  <c r="AH7" i="2" s="1"/>
  <c r="AI7" i="2" s="1"/>
  <c r="AJ7" i="2" s="1"/>
  <c r="AK7" i="2" s="1"/>
  <c r="AL7" i="2" s="1"/>
  <c r="AM7" i="2" s="1"/>
  <c r="AN7" i="2" s="1"/>
  <c r="AO7" i="2" s="1"/>
  <c r="AP7" i="2" s="1"/>
  <c r="AQ7" i="2" s="1"/>
  <c r="AR7" i="2" s="1"/>
  <c r="AS7" i="2" s="1"/>
  <c r="AT7" i="2" s="1"/>
  <c r="AU7" i="2" s="1"/>
  <c r="AV7" i="2" s="1"/>
  <c r="AW7" i="2" s="1"/>
  <c r="AX7" i="2" s="1"/>
  <c r="AY7" i="2" s="1"/>
  <c r="AZ7" i="2" s="1"/>
  <c r="BA7" i="2" s="1"/>
  <c r="BB7" i="2" s="1"/>
  <c r="BC7" i="2" s="1"/>
  <c r="BD7" i="2" s="1"/>
  <c r="BE7" i="2" s="1"/>
  <c r="BF7" i="2" s="1"/>
  <c r="BG7" i="2" s="1"/>
  <c r="BH7" i="2" s="1"/>
  <c r="BI7" i="2" s="1"/>
  <c r="BJ7" i="2" s="1"/>
  <c r="BK7" i="2" s="1"/>
  <c r="BL7" i="2" s="1"/>
  <c r="BM7" i="2" s="1"/>
  <c r="BN7" i="2" s="1"/>
  <c r="BO7" i="2" s="1"/>
  <c r="BP7" i="2" s="1"/>
  <c r="BQ7" i="2" s="1"/>
  <c r="BR7" i="2" s="1"/>
  <c r="BS7" i="2" s="1"/>
  <c r="BT7" i="2" s="1"/>
  <c r="BU7" i="2" s="1"/>
  <c r="BV7" i="2" s="1"/>
  <c r="BW7" i="2" s="1"/>
  <c r="BX7" i="2" s="1"/>
  <c r="BY7" i="2" s="1"/>
  <c r="BZ7" i="2" s="1"/>
  <c r="CA7" i="2" s="1"/>
  <c r="CB7" i="2" s="1"/>
  <c r="CC7" i="2" s="1"/>
  <c r="CD7" i="2" s="1"/>
  <c r="CE7" i="2" s="1"/>
  <c r="CF7" i="2" s="1"/>
  <c r="CG7" i="2" s="1"/>
  <c r="CH7" i="2" s="1"/>
  <c r="CI7" i="2" s="1"/>
  <c r="CJ7" i="2" s="1"/>
  <c r="CK7" i="2" s="1"/>
  <c r="CL7" i="2" s="1"/>
  <c r="CM7" i="2" s="1"/>
  <c r="CN7" i="2" s="1"/>
  <c r="CO7" i="2" s="1"/>
  <c r="CP7" i="2" s="1"/>
  <c r="CQ7" i="2" s="1"/>
  <c r="CR7" i="2" s="1"/>
  <c r="CS7" i="2" s="1"/>
  <c r="CT7" i="2" s="1"/>
  <c r="CU7" i="2" s="1"/>
  <c r="CV7" i="2" s="1"/>
  <c r="CW7" i="2" s="1"/>
  <c r="CX7" i="2" s="1"/>
  <c r="CY7" i="2" s="1"/>
  <c r="CZ7" i="2" s="1"/>
  <c r="DA7" i="2" s="1"/>
  <c r="DB7" i="2" s="1"/>
  <c r="DC7" i="2" s="1"/>
  <c r="DD7" i="2" s="1"/>
  <c r="DE7" i="2" s="1"/>
  <c r="DF7" i="2" s="1"/>
  <c r="DG7" i="2" s="1"/>
  <c r="DH7" i="2" s="1"/>
  <c r="DI7" i="2" s="1"/>
  <c r="DJ7" i="2" s="1"/>
  <c r="DK7" i="2" s="1"/>
  <c r="DL7" i="2" s="1"/>
  <c r="DM7" i="2" s="1"/>
  <c r="DN7" i="2" s="1"/>
  <c r="DO7" i="2" s="1"/>
  <c r="DP7" i="2" s="1"/>
  <c r="DQ7" i="2" s="1"/>
  <c r="DR7" i="2" s="1"/>
  <c r="DS7" i="2" s="1"/>
  <c r="DT7" i="2" s="1"/>
  <c r="D7" i="2" s="1"/>
  <c r="G17" i="2"/>
  <c r="H17" i="2" s="1"/>
  <c r="I17" i="2" s="1"/>
  <c r="J17" i="2" s="1"/>
  <c r="K17" i="2" s="1"/>
  <c r="L17" i="2" s="1"/>
  <c r="M17" i="2" s="1"/>
  <c r="N17" i="2" s="1"/>
  <c r="O17" i="2" s="1"/>
  <c r="P17" i="2" s="1"/>
  <c r="Q17" i="2" s="1"/>
  <c r="R17" i="2" s="1"/>
  <c r="S17" i="2" s="1"/>
  <c r="T17" i="2" s="1"/>
  <c r="U17" i="2" s="1"/>
  <c r="V17" i="2" s="1"/>
  <c r="W17" i="2" s="1"/>
  <c r="X17" i="2" s="1"/>
  <c r="Y17" i="2" s="1"/>
  <c r="Z17" i="2" s="1"/>
  <c r="AA17" i="2" s="1"/>
  <c r="AB17" i="2" s="1"/>
  <c r="AC17" i="2" s="1"/>
  <c r="AD17" i="2" s="1"/>
  <c r="AE17" i="2" s="1"/>
  <c r="AF17" i="2" s="1"/>
  <c r="AG17" i="2" s="1"/>
  <c r="AH17" i="2" s="1"/>
  <c r="AI17" i="2" s="1"/>
  <c r="AJ17" i="2" s="1"/>
  <c r="AK17" i="2" s="1"/>
  <c r="AL17" i="2" s="1"/>
  <c r="AM17" i="2" s="1"/>
  <c r="AN17" i="2" s="1"/>
  <c r="AO17" i="2" s="1"/>
  <c r="AP17" i="2" s="1"/>
  <c r="AQ17" i="2" s="1"/>
  <c r="AR17" i="2" s="1"/>
  <c r="AS17" i="2" s="1"/>
  <c r="AT17" i="2" s="1"/>
  <c r="AU17" i="2" s="1"/>
  <c r="AV17" i="2" s="1"/>
  <c r="AW17" i="2" s="1"/>
  <c r="AX17" i="2" s="1"/>
  <c r="AY17" i="2" s="1"/>
  <c r="AZ17" i="2" s="1"/>
  <c r="BA17" i="2" s="1"/>
  <c r="BB17" i="2" s="1"/>
  <c r="BC17" i="2" s="1"/>
  <c r="DU12" i="2" l="1"/>
  <c r="D12" i="2"/>
  <c r="S23" i="4"/>
  <c r="S23" i="8"/>
  <c r="BD17" i="2"/>
  <c r="BE17" i="2" s="1"/>
  <c r="BF17" i="2" s="1"/>
  <c r="BG17" i="2" s="1"/>
  <c r="BH17" i="2" s="1"/>
  <c r="BI17" i="2" s="1"/>
  <c r="BJ17" i="2" s="1"/>
  <c r="BK17" i="2" s="1"/>
  <c r="BL17" i="2" s="1"/>
  <c r="BM17" i="2" s="1"/>
  <c r="BN17" i="2" s="1"/>
  <c r="BO17" i="2" s="1"/>
  <c r="BP17" i="2" s="1"/>
  <c r="BQ17" i="2" s="1"/>
  <c r="BR17" i="2" s="1"/>
  <c r="BS17" i="2" s="1"/>
  <c r="BT17" i="2" s="1"/>
  <c r="BU17" i="2" s="1"/>
  <c r="BV17" i="2" s="1"/>
  <c r="BW17" i="2" s="1"/>
  <c r="BX17" i="2" s="1"/>
  <c r="BY17" i="2" s="1"/>
  <c r="BZ17" i="2" s="1"/>
  <c r="CA17" i="2" s="1"/>
  <c r="CB17" i="2" s="1"/>
  <c r="CC17" i="2" s="1"/>
  <c r="CD17" i="2" s="1"/>
  <c r="CE17" i="2" s="1"/>
  <c r="CF17" i="2" s="1"/>
  <c r="CG17" i="2" s="1"/>
  <c r="CH17" i="2" s="1"/>
  <c r="CI17" i="2" s="1"/>
  <c r="CJ17" i="2" s="1"/>
  <c r="CK17" i="2" s="1"/>
  <c r="CL17" i="2" s="1"/>
  <c r="CM17" i="2" s="1"/>
  <c r="CN17" i="2" s="1"/>
  <c r="CO17" i="2" s="1"/>
  <c r="CP17" i="2" s="1"/>
  <c r="CQ17" i="2" s="1"/>
  <c r="CR17" i="2" s="1"/>
  <c r="CS17" i="2" s="1"/>
  <c r="CT17" i="2" s="1"/>
  <c r="CU17" i="2" s="1"/>
  <c r="CV17" i="2" s="1"/>
  <c r="CW17" i="2" s="1"/>
  <c r="CX17" i="2" s="1"/>
  <c r="CY17" i="2" s="1"/>
  <c r="CZ17" i="2" s="1"/>
  <c r="DA17" i="2" s="1"/>
  <c r="DB17" i="2" s="1"/>
  <c r="DC17" i="2" s="1"/>
  <c r="DD17" i="2" s="1"/>
  <c r="DE17" i="2" s="1"/>
  <c r="DF17" i="2" s="1"/>
  <c r="DG17" i="2" s="1"/>
  <c r="DH17" i="2" s="1"/>
  <c r="DI17" i="2" s="1"/>
  <c r="DJ17" i="2" s="1"/>
  <c r="DK17" i="2" s="1"/>
  <c r="DL17" i="2" s="1"/>
  <c r="DM17" i="2" s="1"/>
  <c r="DN17" i="2" s="1"/>
  <c r="DO17" i="2" s="1"/>
  <c r="DP17" i="2" s="1"/>
  <c r="DQ17" i="2" s="1"/>
  <c r="DR17" i="2" s="1"/>
  <c r="DS17" i="2" s="1"/>
  <c r="DT17" i="2" s="1"/>
  <c r="J8" i="2"/>
  <c r="K8" i="2" s="1"/>
  <c r="L8" i="2" s="1"/>
  <c r="M8" i="2" s="1"/>
  <c r="N8" i="2" s="1"/>
  <c r="O8" i="2" s="1"/>
  <c r="P8" i="2" s="1"/>
  <c r="Q8" i="2" s="1"/>
  <c r="R8" i="2" s="1"/>
  <c r="S8" i="2" s="1"/>
  <c r="T8" i="2" s="1"/>
  <c r="U8" i="2" s="1"/>
  <c r="V8" i="2" s="1"/>
  <c r="W8" i="2" s="1"/>
  <c r="X8" i="2" s="1"/>
  <c r="Y8" i="2" s="1"/>
  <c r="Z8" i="2" s="1"/>
  <c r="AA8" i="2" s="1"/>
  <c r="AB8" i="2" s="1"/>
  <c r="AC8" i="2" s="1"/>
  <c r="AD8" i="2" s="1"/>
  <c r="AE8" i="2" s="1"/>
  <c r="AF8" i="2" s="1"/>
  <c r="AG8" i="2" s="1"/>
  <c r="AH8" i="2" s="1"/>
  <c r="AI8" i="2" s="1"/>
  <c r="AJ8" i="2" s="1"/>
  <c r="AK8" i="2" s="1"/>
  <c r="AL8" i="2" s="1"/>
  <c r="AM8" i="2" s="1"/>
  <c r="AN8" i="2" s="1"/>
  <c r="I18" i="2"/>
  <c r="S28" i="8" l="1"/>
  <c r="T28" i="8" s="1"/>
  <c r="D8" i="2"/>
  <c r="D11" i="2" s="1"/>
  <c r="C8" i="2"/>
  <c r="C11" i="2" s="1"/>
  <c r="J18" i="2"/>
  <c r="K18" i="2" s="1"/>
  <c r="L18" i="2" s="1"/>
  <c r="M18" i="2" s="1"/>
  <c r="N18" i="2" s="1"/>
  <c r="O18" i="2" s="1"/>
  <c r="P18" i="2" s="1"/>
  <c r="Q18" i="2" s="1"/>
  <c r="R18" i="2" s="1"/>
  <c r="S18" i="2" s="1"/>
  <c r="T18" i="2" s="1"/>
  <c r="U18" i="2" s="1"/>
  <c r="V18" i="2" s="1"/>
  <c r="W18" i="2" s="1"/>
  <c r="X18" i="2" s="1"/>
  <c r="Y18" i="2" s="1"/>
  <c r="Z18" i="2" s="1"/>
  <c r="AA18" i="2" s="1"/>
  <c r="AB18" i="2" s="1"/>
  <c r="AC18" i="2" s="1"/>
  <c r="AD18" i="2" s="1"/>
  <c r="AE18" i="2" s="1"/>
  <c r="AF18" i="2" s="1"/>
  <c r="AG18" i="2" s="1"/>
  <c r="AH18" i="2" s="1"/>
  <c r="AI18" i="2" s="1"/>
  <c r="AJ18" i="2" s="1"/>
  <c r="AK18" i="2" s="1"/>
  <c r="AL18" i="2" s="1"/>
  <c r="AM18" i="2" s="1"/>
  <c r="AN18" i="2" s="1"/>
  <c r="AO18" i="2" s="1"/>
  <c r="AP18" i="2" s="1"/>
  <c r="AQ18" i="2" s="1"/>
  <c r="AR18" i="2" s="1"/>
  <c r="AS18" i="2" s="1"/>
  <c r="AT18" i="2" s="1"/>
  <c r="AU18" i="2" s="1"/>
  <c r="AV18" i="2" s="1"/>
  <c r="AW18" i="2" s="1"/>
  <c r="AX18" i="2" s="1"/>
  <c r="AY18" i="2" s="1"/>
  <c r="AZ18" i="2" s="1"/>
  <c r="BA18" i="2" s="1"/>
  <c r="BB18" i="2" s="1"/>
  <c r="BC18" i="2" s="1"/>
  <c r="BD18" i="2" s="1"/>
  <c r="BE18" i="2" s="1"/>
  <c r="BF18" i="2" s="1"/>
  <c r="BG18" i="2" s="1"/>
  <c r="BH18" i="2" s="1"/>
  <c r="BI18" i="2" s="1"/>
  <c r="BJ18" i="2" s="1"/>
  <c r="BK18" i="2" s="1"/>
  <c r="BL18" i="2" s="1"/>
  <c r="BM18" i="2" s="1"/>
  <c r="BN18" i="2" s="1"/>
  <c r="BO18" i="2" s="1"/>
  <c r="BP18" i="2" s="1"/>
  <c r="BQ18" i="2" s="1"/>
  <c r="BR18" i="2" s="1"/>
  <c r="BS18" i="2" s="1"/>
  <c r="BT18" i="2" s="1"/>
  <c r="BU18" i="2" s="1"/>
  <c r="BV18" i="2" s="1"/>
  <c r="BW18" i="2" s="1"/>
  <c r="BX18" i="2" s="1"/>
  <c r="BY18" i="2" s="1"/>
  <c r="BZ18" i="2" s="1"/>
  <c r="CA18" i="2" s="1"/>
  <c r="CB18" i="2" s="1"/>
  <c r="CC18" i="2" s="1"/>
  <c r="CD18" i="2" s="1"/>
  <c r="CE18" i="2" s="1"/>
  <c r="CF18" i="2" s="1"/>
  <c r="CG18" i="2" s="1"/>
  <c r="CH18" i="2" s="1"/>
  <c r="CI18" i="2" s="1"/>
  <c r="CJ18" i="2" s="1"/>
  <c r="CK18" i="2" s="1"/>
  <c r="CL18" i="2" s="1"/>
  <c r="CM18" i="2" s="1"/>
  <c r="CN18" i="2" s="1"/>
  <c r="CO18" i="2" s="1"/>
  <c r="CP18" i="2" s="1"/>
  <c r="CQ18" i="2" s="1"/>
  <c r="CR18" i="2" s="1"/>
  <c r="CS18" i="2" s="1"/>
  <c r="CT18" i="2" s="1"/>
  <c r="CU18" i="2" s="1"/>
  <c r="CV18" i="2" s="1"/>
  <c r="CW18" i="2" s="1"/>
  <c r="CX18" i="2" s="1"/>
  <c r="CY18" i="2" s="1"/>
  <c r="CZ18" i="2" s="1"/>
  <c r="DA18" i="2" s="1"/>
  <c r="DB18" i="2" s="1"/>
  <c r="DC18" i="2" s="1"/>
  <c r="DD18" i="2" s="1"/>
  <c r="DE18" i="2" s="1"/>
  <c r="DF18" i="2" s="1"/>
  <c r="DG18" i="2" s="1"/>
  <c r="DH18" i="2" s="1"/>
  <c r="DI18" i="2" s="1"/>
  <c r="DJ18" i="2" s="1"/>
  <c r="DK18" i="2" s="1"/>
  <c r="DL18" i="2" s="1"/>
  <c r="DM18" i="2" s="1"/>
  <c r="DN18" i="2" s="1"/>
  <c r="DO18" i="2" s="1"/>
  <c r="DP18" i="2" s="1"/>
  <c r="DQ18" i="2" s="1"/>
  <c r="DR18" i="2" s="1"/>
  <c r="DS18" i="2" s="1"/>
  <c r="DT18" i="2" s="1"/>
  <c r="DU8" i="2"/>
  <c r="S24" i="4" l="1"/>
  <c r="S25" i="4" s="1"/>
  <c r="T25" i="4" s="1"/>
  <c r="S24" i="8"/>
  <c r="S25" i="8" s="1"/>
  <c r="T25" i="8" s="1"/>
</calcChain>
</file>

<file path=xl/sharedStrings.xml><?xml version="1.0" encoding="utf-8"?>
<sst xmlns="http://schemas.openxmlformats.org/spreadsheetml/2006/main" count="435" uniqueCount="88">
  <si>
    <t>TCO berekening torenkraan</t>
  </si>
  <si>
    <t>Aankoop</t>
  </si>
  <si>
    <t>jr</t>
  </si>
  <si>
    <t>Inzetperiode</t>
  </si>
  <si>
    <t>Geschatte restwaarde</t>
  </si>
  <si>
    <t>%</t>
  </si>
  <si>
    <t>€</t>
  </si>
  <si>
    <t>MODEL 1 - AANKOOP</t>
  </si>
  <si>
    <t>jaarlijks onderhoud</t>
  </si>
  <si>
    <t>3 maandelijkse keuring</t>
  </si>
  <si>
    <t>vaste kosten</t>
  </si>
  <si>
    <t>Geschatte inzet</t>
  </si>
  <si>
    <t>variabele kosten</t>
  </si>
  <si>
    <t>kWh</t>
  </si>
  <si>
    <t>€/kWh</t>
  </si>
  <si>
    <t>5 jaarlijkse revisie</t>
  </si>
  <si>
    <t>EP</t>
  </si>
  <si>
    <t>HOEV</t>
  </si>
  <si>
    <t>TOT</t>
  </si>
  <si>
    <t>eenh</t>
  </si>
  <si>
    <t>=</t>
  </si>
  <si>
    <t>verzekering</t>
  </si>
  <si>
    <t>4 per jaar*10jaar</t>
  </si>
  <si>
    <t>waardeverlies</t>
  </si>
  <si>
    <t>TOTAAL</t>
  </si>
  <si>
    <t>per maand</t>
  </si>
  <si>
    <t>installatie op de werf</t>
  </si>
  <si>
    <t>€/werf</t>
  </si>
  <si>
    <t>maanden</t>
  </si>
  <si>
    <t>jaren</t>
  </si>
  <si>
    <t>jaartal</t>
  </si>
  <si>
    <t>MODEL 1</t>
  </si>
  <si>
    <t>MODEL 2</t>
  </si>
  <si>
    <t>keer</t>
  </si>
  <si>
    <t>werven</t>
  </si>
  <si>
    <t>MODEL 2 - HUREN BIJ MONOPOLIST</t>
  </si>
  <si>
    <t>Huurprijs</t>
  </si>
  <si>
    <t>Berekening TCO</t>
  </si>
  <si>
    <t>Verwachte marge op TCO</t>
  </si>
  <si>
    <t>Kost per maand</t>
  </si>
  <si>
    <t>Berekening kost huur</t>
  </si>
  <si>
    <t>geschatte verbruik</t>
  </si>
  <si>
    <t>3f*10A/h*230V*8h*220d/jr*#jr inzet*inzet%</t>
  </si>
  <si>
    <r>
      <t>geschatte inkomst / (aantal jaren inzet * 12mnd *</t>
    </r>
    <r>
      <rPr>
        <b/>
        <sz val="11"/>
        <color theme="1"/>
        <rFont val="Calibri"/>
        <family val="2"/>
        <scheme val="minor"/>
      </rPr>
      <t xml:space="preserve"> inzet%</t>
    </r>
    <r>
      <rPr>
        <sz val="11"/>
        <color theme="1"/>
        <rFont val="Calibri"/>
        <family val="2"/>
        <scheme val="minor"/>
      </rPr>
      <t>)</t>
    </r>
  </si>
  <si>
    <t>3f*10A/h*230V*8h*220d/jr /12mnd</t>
  </si>
  <si>
    <t>om zijn kraan te kunnen verhuren biedt de verhuurder dit goedkoper aan</t>
  </si>
  <si>
    <t>huurperiode</t>
  </si>
  <si>
    <t>Verwachtte inkomsten</t>
  </si>
  <si>
    <t>financiering</t>
  </si>
  <si>
    <t>interest</t>
  </si>
  <si>
    <t>€/mnd</t>
  </si>
  <si>
    <t>Totaal</t>
  </si>
  <si>
    <t>Waardeverlies</t>
  </si>
  <si>
    <t>Totaal vaste kosten</t>
  </si>
  <si>
    <t>Totaal variabele kosten</t>
  </si>
  <si>
    <t>variabele kosten tlv huurder [periode]</t>
  </si>
  <si>
    <t>mnd</t>
  </si>
  <si>
    <t>op nieuwwaarde enkel bij inzet</t>
  </si>
  <si>
    <t>Totale kost aan huurder</t>
  </si>
  <si>
    <t>Zwaarste kraan 300 Tm</t>
  </si>
  <si>
    <t>Gewone kraan 200 Tm</t>
  </si>
  <si>
    <t>3f*5A/h*230V*8h*220d/jr /12mnd</t>
  </si>
  <si>
    <t>Lichte kraan 100 Tm</t>
  </si>
  <si>
    <t>TOTAAL TCO</t>
  </si>
  <si>
    <t>lichte kraan</t>
  </si>
  <si>
    <t>gewone kraan</t>
  </si>
  <si>
    <t>MODEL 3</t>
  </si>
  <si>
    <t>AANKOOP</t>
  </si>
  <si>
    <t>zwaarste kraan</t>
  </si>
  <si>
    <t>HUUR</t>
  </si>
  <si>
    <t>Een bouwbedrijf dient voor een bijzonder project een hele grote kraan te plaatsen. Van dit type kraan is er momenteel maar 1 op de markt en de verhuurder vraagt hiervoor een stevige prijs. Het bouwbedrijf overweegt om zelf zo'n grote kraan aan te kopen, want deze kunnen ze ook inzetten op kleindere projecten. Gemiddeld zou deze kraan 80% van zijn tijd ingezet kunnen worden waarvan de eerste 3 jaar de zwaarste kraan nodig is voor deze werf, zal nadien afwisselend een grote en lichte kraan gehuurd worden op de markt. Hiervoor is voldoende competitie.Wat is het goedkoopste?</t>
  </si>
  <si>
    <t>Vraag: Wat zijn de mogelijkheden om de huurprijs te drukken en zou het mogelijk zijn om finaal toch goedkoper uit te komen met huur?
Antwoord: Door een intentie-overeenkomst aan te gaan met de verhuurder om de kraan minimaal 6 jaar te gebruiken, kan de verhuurder zijn inzet % optrekken tot 80% in de overige 4 jaar zal hij ze nog aan 50% verhuren, totaal 8jr. Dit zorgt ervoor dat de kosten en opbrengsten van de kraan over een groter aantal dagen worden gespreid, en dat in de overige 4 jaar met een zeer lichte kraan kan worden gewerkt.</t>
  </si>
  <si>
    <t>Totale kost na 10 jaar</t>
  </si>
  <si>
    <t>Huur</t>
  </si>
  <si>
    <t>verschil</t>
  </si>
  <si>
    <t>De oranje lijn geeft de gemiddelde prijs weer die de aankoop vertegenwoordigd van de zwaarste kraan. Deze kost altijd geld ongeacht o ze veel langer of korter op de werf staat, het aandeel vaste kosten is groter dan de variabele</t>
  </si>
  <si>
    <t>De grijze blok geeft de huurperiode van de eerste 3 jaar weer, de huurprijs van de grootste kraan is hoger dan de aankoopkost.</t>
  </si>
  <si>
    <t>In het verdere verloop verwacht men terug lichte en gewone kranen te kunnen plaatsen, over de 10 jaar is er voor 80% een kraan aanwezig op de werven. In de tussenperiodes wordt geen huur betaald.</t>
  </si>
  <si>
    <t>Om het totale plaatje van deze kosten te kunnen interpreteren, maken we de cumul van de kosten, zo stijgt de huur zeer snel in de eerste 3 jaar door de zwaarste kraan, maar door inzet van lichtere kranen op de andere werven wordt dit verschil grotendeels weggewerkt.</t>
  </si>
  <si>
    <t>Door een partnerschip aan te gaan, is het monopoly niet aan de orde en kan aan een normale mage gewerkt worden.</t>
  </si>
  <si>
    <t>Door zijn monopoly positie rekent de verhuurder meer marge op deze speciale kraan</t>
  </si>
  <si>
    <t>20% is een normale marge in de sector</t>
  </si>
  <si>
    <t>25% voor eigen kraan, wordt goed beheerd, in verhuur wordt maar 16% gerekend, huurders zijn niet voorzichtig en vaak zijn er kosten aan de kraan.</t>
  </si>
  <si>
    <t>kost</t>
  </si>
  <si>
    <t>inzet</t>
  </si>
  <si>
    <t>zwaarste kraan partner</t>
  </si>
  <si>
    <t>HUUR via partner</t>
  </si>
  <si>
    <t>Huur via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</si>
</sst>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_-;\-* #,##0_-;_-* &quot;-&quot;??_-;_-@_-"/>
    <numFmt numFmtId="165" formatCode="_-* #,##0.00\ _€_-;\-* #,##0.00\ _€_-;_-* &quot;-&quot;??\ _€_-;_-@_-"/>
    <numFmt numFmtId="166"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2" fillId="0" borderId="0" xfId="0" applyFont="1"/>
    <xf numFmtId="164" fontId="0" fillId="0" borderId="0" xfId="1" applyNumberFormat="1" applyFont="1"/>
    <xf numFmtId="164" fontId="0" fillId="0" borderId="0" xfId="0" applyNumberFormat="1"/>
    <xf numFmtId="164" fontId="2" fillId="0" borderId="0" xfId="0" applyNumberFormat="1" applyFont="1"/>
    <xf numFmtId="0" fontId="0" fillId="0" borderId="0" xfId="0" applyFont="1"/>
    <xf numFmtId="164" fontId="0" fillId="0" borderId="0" xfId="0" applyNumberFormat="1" applyFont="1"/>
    <xf numFmtId="0" fontId="3" fillId="0" borderId="0" xfId="0" applyFont="1"/>
    <xf numFmtId="0" fontId="4" fillId="0" borderId="0" xfId="0" applyFont="1"/>
    <xf numFmtId="164" fontId="4" fillId="0" borderId="0" xfId="0" applyNumberFormat="1" applyFont="1"/>
    <xf numFmtId="0" fontId="5" fillId="0" borderId="0" xfId="0" applyFont="1"/>
    <xf numFmtId="164" fontId="5" fillId="0" borderId="0" xfId="0" applyNumberFormat="1" applyFont="1"/>
    <xf numFmtId="43" fontId="0" fillId="0" borderId="0" xfId="1" applyFont="1"/>
    <xf numFmtId="9" fontId="0" fillId="0" borderId="0" xfId="3" applyFont="1"/>
    <xf numFmtId="0" fontId="0" fillId="0" borderId="0" xfId="0" applyAlignment="1"/>
    <xf numFmtId="0" fontId="6" fillId="0" borderId="0" xfId="0" applyFont="1"/>
    <xf numFmtId="0" fontId="2" fillId="2" borderId="1" xfId="0" applyFont="1" applyFill="1" applyBorder="1"/>
    <xf numFmtId="164" fontId="2" fillId="2" borderId="2" xfId="0" applyNumberFormat="1" applyFont="1" applyFill="1" applyBorder="1"/>
    <xf numFmtId="0" fontId="2" fillId="2" borderId="3" xfId="0" applyFont="1" applyFill="1" applyBorder="1"/>
    <xf numFmtId="164" fontId="5" fillId="0" borderId="0" xfId="1" applyNumberFormat="1" applyFont="1"/>
    <xf numFmtId="164" fontId="0" fillId="3" borderId="0" xfId="0" applyNumberFormat="1" applyFont="1" applyFill="1"/>
    <xf numFmtId="164" fontId="0" fillId="3" borderId="0" xfId="1" applyNumberFormat="1" applyFont="1" applyFill="1"/>
    <xf numFmtId="164" fontId="0" fillId="2" borderId="0" xfId="1" applyNumberFormat="1" applyFont="1" applyFill="1"/>
    <xf numFmtId="0" fontId="0" fillId="2" borderId="0" xfId="0" applyFont="1" applyFill="1"/>
    <xf numFmtId="0" fontId="0" fillId="2" borderId="0" xfId="0" applyFill="1"/>
    <xf numFmtId="164" fontId="2" fillId="0" borderId="0" xfId="1" applyNumberFormat="1" applyFont="1" applyFill="1"/>
    <xf numFmtId="0" fontId="2" fillId="0" borderId="0" xfId="0" applyFont="1" applyAlignment="1"/>
    <xf numFmtId="164" fontId="3" fillId="0" borderId="0" xfId="0" applyNumberFormat="1" applyFont="1"/>
    <xf numFmtId="9" fontId="0" fillId="0" borderId="0" xfId="0" applyNumberFormat="1"/>
    <xf numFmtId="164" fontId="2" fillId="3" borderId="0" xfId="1" applyNumberFormat="1" applyFont="1" applyFill="1"/>
    <xf numFmtId="0" fontId="0" fillId="0" borderId="0" xfId="0" applyAlignment="1">
      <alignment vertical="top" wrapText="1"/>
    </xf>
    <xf numFmtId="165" fontId="0" fillId="0" borderId="0" xfId="0" applyNumberFormat="1"/>
    <xf numFmtId="9" fontId="2" fillId="0" borderId="0" xfId="3" applyFont="1"/>
    <xf numFmtId="166" fontId="2" fillId="0" borderId="0" xfId="3" applyNumberFormat="1" applyFont="1"/>
    <xf numFmtId="44" fontId="0" fillId="0" borderId="0" xfId="2" applyFont="1"/>
    <xf numFmtId="44" fontId="2" fillId="0" borderId="0" xfId="2" applyFont="1"/>
    <xf numFmtId="164" fontId="2" fillId="3" borderId="0" xfId="0" applyNumberFormat="1" applyFont="1" applyFill="1"/>
    <xf numFmtId="0" fontId="0" fillId="0" borderId="0" xfId="0" applyAlignment="1">
      <alignment horizontal="left" vertical="top" wrapText="1"/>
    </xf>
    <xf numFmtId="0" fontId="0" fillId="0" borderId="0" xfId="0" applyAlignment="1">
      <alignment horizontal="left" vertical="top"/>
    </xf>
  </cellXfs>
  <cellStyles count="4">
    <cellStyle name="Komma" xfId="1" builtinId="3"/>
    <cellStyle name="Procent" xfId="3" builtinId="5"/>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Maandelijkse kost aankoop</a:t>
            </a:r>
            <a:r>
              <a:rPr lang="nl-BE" baseline="0"/>
              <a:t> VS huur (1)</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col"/>
        <c:grouping val="clustered"/>
        <c:varyColors val="0"/>
        <c:ser>
          <c:idx val="2"/>
          <c:order val="1"/>
          <c:tx>
            <c:strRef>
              <c:f>'gegevens voor grafiek'!$B$8</c:f>
              <c:strCache>
                <c:ptCount val="1"/>
                <c:pt idx="0">
                  <c:v>zwaarste kraan</c:v>
                </c:pt>
              </c:strCache>
            </c:strRef>
          </c:tx>
          <c:spPr>
            <a:solidFill>
              <a:schemeClr val="tx1">
                <a:lumMod val="65000"/>
                <a:lumOff val="35000"/>
              </a:schemeClr>
            </a:solidFill>
            <a:ln>
              <a:solidFill>
                <a:schemeClr val="tx1">
                  <a:lumMod val="65000"/>
                  <a:lumOff val="35000"/>
                </a:schemeClr>
              </a:solidFill>
            </a:ln>
            <a:effectLst/>
          </c:spPr>
          <c:invertIfNegative val="0"/>
          <c:val>
            <c:numRef>
              <c:f>'gegevens voor grafiek'!$E$8:$DT$8</c:f>
              <c:numCache>
                <c:formatCode>General</c:formatCode>
                <c:ptCount val="120"/>
                <c:pt idx="0">
                  <c:v>12206.674750692344</c:v>
                </c:pt>
                <c:pt idx="1">
                  <c:v>12206.674750692344</c:v>
                </c:pt>
                <c:pt idx="2">
                  <c:v>12206.674750692344</c:v>
                </c:pt>
                <c:pt idx="3">
                  <c:v>12206.674750692344</c:v>
                </c:pt>
                <c:pt idx="4">
                  <c:v>12206.674750692344</c:v>
                </c:pt>
                <c:pt idx="5">
                  <c:v>12206.674750692344</c:v>
                </c:pt>
                <c:pt idx="6">
                  <c:v>12206.674750692344</c:v>
                </c:pt>
                <c:pt idx="7">
                  <c:v>12206.674750692344</c:v>
                </c:pt>
                <c:pt idx="8">
                  <c:v>12206.674750692344</c:v>
                </c:pt>
                <c:pt idx="9">
                  <c:v>12206.674750692344</c:v>
                </c:pt>
                <c:pt idx="10">
                  <c:v>12206.674750692344</c:v>
                </c:pt>
                <c:pt idx="11">
                  <c:v>12206.674750692344</c:v>
                </c:pt>
                <c:pt idx="12">
                  <c:v>12206.674750692344</c:v>
                </c:pt>
                <c:pt idx="13">
                  <c:v>12206.674750692344</c:v>
                </c:pt>
                <c:pt idx="14">
                  <c:v>12206.674750692344</c:v>
                </c:pt>
                <c:pt idx="15">
                  <c:v>12206.674750692344</c:v>
                </c:pt>
                <c:pt idx="16">
                  <c:v>12206.674750692344</c:v>
                </c:pt>
                <c:pt idx="17">
                  <c:v>12206.674750692344</c:v>
                </c:pt>
                <c:pt idx="18">
                  <c:v>12206.674750692344</c:v>
                </c:pt>
                <c:pt idx="19">
                  <c:v>12206.674750692344</c:v>
                </c:pt>
                <c:pt idx="20">
                  <c:v>12206.674750692344</c:v>
                </c:pt>
                <c:pt idx="21">
                  <c:v>12206.674750692344</c:v>
                </c:pt>
                <c:pt idx="22">
                  <c:v>12206.674750692344</c:v>
                </c:pt>
                <c:pt idx="23">
                  <c:v>12206.674750692344</c:v>
                </c:pt>
                <c:pt idx="24">
                  <c:v>12206.674750692344</c:v>
                </c:pt>
                <c:pt idx="25">
                  <c:v>12206.674750692344</c:v>
                </c:pt>
                <c:pt idx="26">
                  <c:v>12206.674750692344</c:v>
                </c:pt>
                <c:pt idx="27">
                  <c:v>12206.674750692344</c:v>
                </c:pt>
                <c:pt idx="28">
                  <c:v>12206.674750692344</c:v>
                </c:pt>
                <c:pt idx="29">
                  <c:v>12206.674750692344</c:v>
                </c:pt>
                <c:pt idx="30">
                  <c:v>12206.674750692344</c:v>
                </c:pt>
                <c:pt idx="31">
                  <c:v>12206.674750692344</c:v>
                </c:pt>
                <c:pt idx="32">
                  <c:v>12206.674750692344</c:v>
                </c:pt>
                <c:pt idx="33">
                  <c:v>12206.674750692344</c:v>
                </c:pt>
                <c:pt idx="34">
                  <c:v>12206.674750692344</c:v>
                </c:pt>
                <c:pt idx="35">
                  <c:v>12206.674750692344</c:v>
                </c:pt>
              </c:numCache>
            </c:numRef>
          </c:val>
          <c:extLst>
            <c:ext xmlns:c16="http://schemas.microsoft.com/office/drawing/2014/chart" uri="{C3380CC4-5D6E-409C-BE32-E72D297353CC}">
              <c16:uniqueId val="{00000000-7CF3-4999-A20B-89742A9DF61D}"/>
            </c:ext>
          </c:extLst>
        </c:ser>
        <c:ser>
          <c:idx val="3"/>
          <c:order val="2"/>
          <c:tx>
            <c:strRef>
              <c:f>'gegevens voor grafiek'!$B$9</c:f>
              <c:strCache>
                <c:ptCount val="1"/>
                <c:pt idx="0">
                  <c:v>gewone kraan</c:v>
                </c:pt>
              </c:strCache>
            </c:strRef>
          </c:tx>
          <c:spPr>
            <a:solidFill>
              <a:schemeClr val="bg1">
                <a:lumMod val="65000"/>
              </a:schemeClr>
            </a:solidFill>
            <a:ln>
              <a:noFill/>
            </a:ln>
            <a:effectLst/>
          </c:spPr>
          <c:invertIfNegative val="0"/>
          <c:val>
            <c:numRef>
              <c:f>'gegevens voor grafiek'!$E$9:$DT$9</c:f>
              <c:numCache>
                <c:formatCode>General</c:formatCode>
                <c:ptCount val="120"/>
                <c:pt idx="61">
                  <c:v>5942.2299549768368</c:v>
                </c:pt>
                <c:pt idx="62">
                  <c:v>5942.2299549768368</c:v>
                </c:pt>
                <c:pt idx="63">
                  <c:v>5942.2299549768368</c:v>
                </c:pt>
                <c:pt idx="64">
                  <c:v>5942.2299549768368</c:v>
                </c:pt>
                <c:pt idx="65">
                  <c:v>5942.2299549768368</c:v>
                </c:pt>
                <c:pt idx="66">
                  <c:v>5942.2299549768368</c:v>
                </c:pt>
                <c:pt idx="67">
                  <c:v>5942.2299549768368</c:v>
                </c:pt>
                <c:pt idx="68">
                  <c:v>5942.2299549768368</c:v>
                </c:pt>
                <c:pt idx="69">
                  <c:v>5942.2299549768368</c:v>
                </c:pt>
                <c:pt idx="70">
                  <c:v>5942.2299549768368</c:v>
                </c:pt>
                <c:pt idx="71">
                  <c:v>5942.2299549768368</c:v>
                </c:pt>
                <c:pt idx="72">
                  <c:v>5942.2299549768368</c:v>
                </c:pt>
                <c:pt idx="73">
                  <c:v>5942.2299549768368</c:v>
                </c:pt>
                <c:pt idx="74">
                  <c:v>5942.2299549768368</c:v>
                </c:pt>
                <c:pt idx="75">
                  <c:v>5942.2299549768368</c:v>
                </c:pt>
                <c:pt idx="76">
                  <c:v>5942.2299549768368</c:v>
                </c:pt>
                <c:pt idx="77">
                  <c:v>5942.2299549768368</c:v>
                </c:pt>
                <c:pt idx="78">
                  <c:v>5942.2299549768368</c:v>
                </c:pt>
                <c:pt idx="79">
                  <c:v>5942.2299549768368</c:v>
                </c:pt>
                <c:pt idx="80">
                  <c:v>5942.2299549768368</c:v>
                </c:pt>
                <c:pt idx="81">
                  <c:v>5942.2299549768368</c:v>
                </c:pt>
                <c:pt idx="82">
                  <c:v>5942.2299549768368</c:v>
                </c:pt>
                <c:pt idx="83">
                  <c:v>5942.2299549768368</c:v>
                </c:pt>
                <c:pt idx="90">
                  <c:v>5942.2299549768368</c:v>
                </c:pt>
                <c:pt idx="91">
                  <c:v>5942.2299549768368</c:v>
                </c:pt>
                <c:pt idx="92">
                  <c:v>5942.2299549768368</c:v>
                </c:pt>
                <c:pt idx="93">
                  <c:v>5942.2299549768368</c:v>
                </c:pt>
                <c:pt idx="94">
                  <c:v>5942.2299549768368</c:v>
                </c:pt>
                <c:pt idx="95">
                  <c:v>5942.2299549768368</c:v>
                </c:pt>
                <c:pt idx="96">
                  <c:v>5942.2299549768368</c:v>
                </c:pt>
                <c:pt idx="97">
                  <c:v>5942.2299549768368</c:v>
                </c:pt>
                <c:pt idx="98">
                  <c:v>5942.2299549768368</c:v>
                </c:pt>
                <c:pt idx="99">
                  <c:v>5942.2299549768368</c:v>
                </c:pt>
                <c:pt idx="100">
                  <c:v>5942.2299549768368</c:v>
                </c:pt>
                <c:pt idx="101">
                  <c:v>5942.2299549768368</c:v>
                </c:pt>
                <c:pt idx="102">
                  <c:v>5942.2299549768368</c:v>
                </c:pt>
                <c:pt idx="103">
                  <c:v>5942.2299549768368</c:v>
                </c:pt>
              </c:numCache>
            </c:numRef>
          </c:val>
          <c:extLst>
            <c:ext xmlns:c16="http://schemas.microsoft.com/office/drawing/2014/chart" uri="{C3380CC4-5D6E-409C-BE32-E72D297353CC}">
              <c16:uniqueId val="{00000001-7CF3-4999-A20B-89742A9DF61D}"/>
            </c:ext>
          </c:extLst>
        </c:ser>
        <c:ser>
          <c:idx val="4"/>
          <c:order val="3"/>
          <c:tx>
            <c:strRef>
              <c:f>'gegevens voor grafiek'!$B$10</c:f>
              <c:strCache>
                <c:ptCount val="1"/>
                <c:pt idx="0">
                  <c:v>lichte kraan</c:v>
                </c:pt>
              </c:strCache>
            </c:strRef>
          </c:tx>
          <c:spPr>
            <a:solidFill>
              <a:schemeClr val="bg1">
                <a:lumMod val="85000"/>
              </a:schemeClr>
            </a:solidFill>
            <a:ln>
              <a:noFill/>
            </a:ln>
            <a:effectLst/>
          </c:spPr>
          <c:invertIfNegative val="0"/>
          <c:val>
            <c:numRef>
              <c:f>'gegevens voor grafiek'!$E$10:$DT$10</c:f>
              <c:numCache>
                <c:formatCode>General</c:formatCode>
                <c:ptCount val="120"/>
                <c:pt idx="42">
                  <c:v>4273.0993779624023</c:v>
                </c:pt>
                <c:pt idx="43">
                  <c:v>4273.0993779624023</c:v>
                </c:pt>
                <c:pt idx="44">
                  <c:v>4273.0993779624023</c:v>
                </c:pt>
                <c:pt idx="45">
                  <c:v>4273.0993779624023</c:v>
                </c:pt>
                <c:pt idx="46">
                  <c:v>4273.0993779624023</c:v>
                </c:pt>
                <c:pt idx="47">
                  <c:v>4273.0993779624023</c:v>
                </c:pt>
                <c:pt idx="48">
                  <c:v>4273.0993779624023</c:v>
                </c:pt>
                <c:pt idx="49">
                  <c:v>4273.0993779624023</c:v>
                </c:pt>
                <c:pt idx="50">
                  <c:v>4273.0993779624023</c:v>
                </c:pt>
                <c:pt idx="51">
                  <c:v>4273.0993779624023</c:v>
                </c:pt>
                <c:pt idx="52">
                  <c:v>4273.0993779624023</c:v>
                </c:pt>
                <c:pt idx="53">
                  <c:v>4273.0993779624023</c:v>
                </c:pt>
                <c:pt idx="54">
                  <c:v>4273.0993779624023</c:v>
                </c:pt>
                <c:pt idx="110">
                  <c:v>4273.0993779624023</c:v>
                </c:pt>
                <c:pt idx="111">
                  <c:v>4273.0993779624023</c:v>
                </c:pt>
                <c:pt idx="112">
                  <c:v>4273.0993779624023</c:v>
                </c:pt>
                <c:pt idx="113">
                  <c:v>4273.0993779624023</c:v>
                </c:pt>
                <c:pt idx="114">
                  <c:v>4273.0993779624023</c:v>
                </c:pt>
                <c:pt idx="115">
                  <c:v>4273.0993779624023</c:v>
                </c:pt>
                <c:pt idx="116">
                  <c:v>4273.0993779624023</c:v>
                </c:pt>
                <c:pt idx="117">
                  <c:v>4273.0993779624023</c:v>
                </c:pt>
                <c:pt idx="118">
                  <c:v>4273.0993779624023</c:v>
                </c:pt>
                <c:pt idx="119">
                  <c:v>4273.0993779624023</c:v>
                </c:pt>
              </c:numCache>
            </c:numRef>
          </c:val>
          <c:extLst>
            <c:ext xmlns:c16="http://schemas.microsoft.com/office/drawing/2014/chart" uri="{C3380CC4-5D6E-409C-BE32-E72D297353CC}">
              <c16:uniqueId val="{00000002-7CF3-4999-A20B-89742A9DF61D}"/>
            </c:ext>
          </c:extLst>
        </c:ser>
        <c:dLbls>
          <c:showLegendKey val="0"/>
          <c:showVal val="0"/>
          <c:showCatName val="0"/>
          <c:showSerName val="0"/>
          <c:showPercent val="0"/>
          <c:showBubbleSize val="0"/>
        </c:dLbls>
        <c:gapWidth val="0"/>
        <c:overlap val="100"/>
        <c:axId val="1746710191"/>
        <c:axId val="2037401231"/>
      </c:barChart>
      <c:lineChart>
        <c:grouping val="standard"/>
        <c:varyColors val="0"/>
        <c:ser>
          <c:idx val="1"/>
          <c:order val="0"/>
          <c:tx>
            <c:strRef>
              <c:f>'gegevens voor grafiek'!$B$7</c:f>
              <c:strCache>
                <c:ptCount val="1"/>
                <c:pt idx="0">
                  <c:v>AANKOOP</c:v>
                </c:pt>
              </c:strCache>
            </c:strRef>
          </c:tx>
          <c:spPr>
            <a:ln w="28575" cap="rnd">
              <a:solidFill>
                <a:srgbClr val="00B050"/>
              </a:solidFill>
              <a:round/>
            </a:ln>
            <a:effectLst/>
          </c:spPr>
          <c:marker>
            <c:symbol val="none"/>
          </c:marker>
          <c:val>
            <c:numRef>
              <c:f>'gegevens voor grafiek'!$E$7:$DT$7</c:f>
              <c:numCache>
                <c:formatCode>General</c:formatCode>
                <c:ptCount val="120"/>
                <c:pt idx="0">
                  <c:v>5909.7699002769368</c:v>
                </c:pt>
                <c:pt idx="1">
                  <c:v>5909.7699002769368</c:v>
                </c:pt>
                <c:pt idx="2">
                  <c:v>5909.7699002769368</c:v>
                </c:pt>
                <c:pt idx="3">
                  <c:v>5909.7699002769368</c:v>
                </c:pt>
                <c:pt idx="4">
                  <c:v>5909.7699002769368</c:v>
                </c:pt>
                <c:pt idx="5">
                  <c:v>5909.7699002769368</c:v>
                </c:pt>
                <c:pt idx="6">
                  <c:v>5909.7699002769368</c:v>
                </c:pt>
                <c:pt idx="7">
                  <c:v>5909.7699002769368</c:v>
                </c:pt>
                <c:pt idx="8">
                  <c:v>5909.7699002769368</c:v>
                </c:pt>
                <c:pt idx="9">
                  <c:v>5909.7699002769368</c:v>
                </c:pt>
                <c:pt idx="10">
                  <c:v>5909.7699002769368</c:v>
                </c:pt>
                <c:pt idx="11">
                  <c:v>5909.7699002769368</c:v>
                </c:pt>
                <c:pt idx="12">
                  <c:v>5909.7699002769368</c:v>
                </c:pt>
                <c:pt idx="13">
                  <c:v>5909.7699002769368</c:v>
                </c:pt>
                <c:pt idx="14">
                  <c:v>5909.7699002769368</c:v>
                </c:pt>
                <c:pt idx="15">
                  <c:v>5909.7699002769368</c:v>
                </c:pt>
                <c:pt idx="16">
                  <c:v>5909.7699002769368</c:v>
                </c:pt>
                <c:pt idx="17">
                  <c:v>5909.7699002769368</c:v>
                </c:pt>
                <c:pt idx="18">
                  <c:v>5909.7699002769368</c:v>
                </c:pt>
                <c:pt idx="19">
                  <c:v>5909.7699002769368</c:v>
                </c:pt>
                <c:pt idx="20">
                  <c:v>5909.7699002769368</c:v>
                </c:pt>
                <c:pt idx="21">
                  <c:v>5909.7699002769368</c:v>
                </c:pt>
                <c:pt idx="22">
                  <c:v>5909.7699002769368</c:v>
                </c:pt>
                <c:pt idx="23">
                  <c:v>5909.7699002769368</c:v>
                </c:pt>
                <c:pt idx="24">
                  <c:v>5909.7699002769368</c:v>
                </c:pt>
                <c:pt idx="25">
                  <c:v>5909.7699002769368</c:v>
                </c:pt>
                <c:pt idx="26">
                  <c:v>5909.7699002769368</c:v>
                </c:pt>
                <c:pt idx="27">
                  <c:v>5909.7699002769368</c:v>
                </c:pt>
                <c:pt idx="28">
                  <c:v>5909.7699002769368</c:v>
                </c:pt>
                <c:pt idx="29">
                  <c:v>5909.7699002769368</c:v>
                </c:pt>
                <c:pt idx="30">
                  <c:v>5909.7699002769368</c:v>
                </c:pt>
                <c:pt idx="31">
                  <c:v>5909.7699002769368</c:v>
                </c:pt>
                <c:pt idx="32">
                  <c:v>5909.7699002769368</c:v>
                </c:pt>
                <c:pt idx="33">
                  <c:v>5909.7699002769368</c:v>
                </c:pt>
                <c:pt idx="34">
                  <c:v>5909.7699002769368</c:v>
                </c:pt>
                <c:pt idx="35">
                  <c:v>5909.7699002769368</c:v>
                </c:pt>
                <c:pt idx="36">
                  <c:v>5909.7699002769368</c:v>
                </c:pt>
                <c:pt idx="37">
                  <c:v>5909.7699002769368</c:v>
                </c:pt>
                <c:pt idx="38">
                  <c:v>5909.7699002769368</c:v>
                </c:pt>
                <c:pt idx="39">
                  <c:v>5909.7699002769368</c:v>
                </c:pt>
                <c:pt idx="40">
                  <c:v>5909.7699002769368</c:v>
                </c:pt>
                <c:pt idx="41">
                  <c:v>5909.7699002769368</c:v>
                </c:pt>
                <c:pt idx="42">
                  <c:v>5909.7699002769368</c:v>
                </c:pt>
                <c:pt idx="43">
                  <c:v>5909.7699002769368</c:v>
                </c:pt>
                <c:pt idx="44">
                  <c:v>5909.7699002769368</c:v>
                </c:pt>
                <c:pt idx="45">
                  <c:v>5909.7699002769368</c:v>
                </c:pt>
                <c:pt idx="46">
                  <c:v>5909.7699002769368</c:v>
                </c:pt>
                <c:pt idx="47">
                  <c:v>5909.7699002769368</c:v>
                </c:pt>
                <c:pt idx="48">
                  <c:v>5909.7699002769368</c:v>
                </c:pt>
                <c:pt idx="49">
                  <c:v>5909.7699002769368</c:v>
                </c:pt>
                <c:pt idx="50">
                  <c:v>5909.7699002769368</c:v>
                </c:pt>
                <c:pt idx="51">
                  <c:v>5909.7699002769368</c:v>
                </c:pt>
                <c:pt idx="52">
                  <c:v>5909.7699002769368</c:v>
                </c:pt>
                <c:pt idx="53">
                  <c:v>5909.7699002769368</c:v>
                </c:pt>
                <c:pt idx="54">
                  <c:v>5909.7699002769368</c:v>
                </c:pt>
                <c:pt idx="55">
                  <c:v>5909.7699002769368</c:v>
                </c:pt>
                <c:pt idx="56">
                  <c:v>5909.7699002769368</c:v>
                </c:pt>
                <c:pt idx="57">
                  <c:v>5909.7699002769368</c:v>
                </c:pt>
                <c:pt idx="58">
                  <c:v>5909.7699002769368</c:v>
                </c:pt>
                <c:pt idx="59">
                  <c:v>5909.7699002769368</c:v>
                </c:pt>
                <c:pt idx="60">
                  <c:v>5909.7699002769368</c:v>
                </c:pt>
                <c:pt idx="61">
                  <c:v>5909.7699002769368</c:v>
                </c:pt>
                <c:pt idx="62">
                  <c:v>5909.7699002769368</c:v>
                </c:pt>
                <c:pt idx="63">
                  <c:v>5909.7699002769368</c:v>
                </c:pt>
                <c:pt idx="64">
                  <c:v>5909.7699002769368</c:v>
                </c:pt>
                <c:pt idx="65">
                  <c:v>5909.7699002769368</c:v>
                </c:pt>
                <c:pt idx="66">
                  <c:v>5909.7699002769368</c:v>
                </c:pt>
                <c:pt idx="67">
                  <c:v>5909.7699002769368</c:v>
                </c:pt>
                <c:pt idx="68">
                  <c:v>5909.7699002769368</c:v>
                </c:pt>
                <c:pt idx="69">
                  <c:v>5909.7699002769368</c:v>
                </c:pt>
                <c:pt idx="70">
                  <c:v>5909.7699002769368</c:v>
                </c:pt>
                <c:pt idx="71">
                  <c:v>5909.7699002769368</c:v>
                </c:pt>
                <c:pt idx="72">
                  <c:v>5909.7699002769368</c:v>
                </c:pt>
                <c:pt idx="73">
                  <c:v>5909.7699002769368</c:v>
                </c:pt>
                <c:pt idx="74">
                  <c:v>5909.7699002769368</c:v>
                </c:pt>
                <c:pt idx="75">
                  <c:v>5909.7699002769368</c:v>
                </c:pt>
                <c:pt idx="76">
                  <c:v>5909.7699002769368</c:v>
                </c:pt>
                <c:pt idx="77">
                  <c:v>5909.7699002769368</c:v>
                </c:pt>
                <c:pt idx="78">
                  <c:v>5909.7699002769368</c:v>
                </c:pt>
                <c:pt idx="79">
                  <c:v>5909.7699002769368</c:v>
                </c:pt>
                <c:pt idx="80">
                  <c:v>5909.7699002769368</c:v>
                </c:pt>
                <c:pt idx="81">
                  <c:v>5909.7699002769368</c:v>
                </c:pt>
                <c:pt idx="82">
                  <c:v>5909.7699002769368</c:v>
                </c:pt>
                <c:pt idx="83">
                  <c:v>5909.7699002769368</c:v>
                </c:pt>
                <c:pt idx="84">
                  <c:v>5909.7699002769368</c:v>
                </c:pt>
                <c:pt idx="85">
                  <c:v>5909.7699002769368</c:v>
                </c:pt>
                <c:pt idx="86">
                  <c:v>5909.7699002769368</c:v>
                </c:pt>
                <c:pt idx="87">
                  <c:v>5909.7699002769368</c:v>
                </c:pt>
                <c:pt idx="88">
                  <c:v>5909.7699002769368</c:v>
                </c:pt>
                <c:pt idx="89">
                  <c:v>5909.7699002769368</c:v>
                </c:pt>
                <c:pt idx="90">
                  <c:v>5909.7699002769368</c:v>
                </c:pt>
                <c:pt idx="91">
                  <c:v>5909.7699002769368</c:v>
                </c:pt>
                <c:pt idx="92">
                  <c:v>5909.7699002769368</c:v>
                </c:pt>
                <c:pt idx="93">
                  <c:v>5909.7699002769368</c:v>
                </c:pt>
                <c:pt idx="94">
                  <c:v>5909.7699002769368</c:v>
                </c:pt>
                <c:pt idx="95">
                  <c:v>5909.7699002769368</c:v>
                </c:pt>
                <c:pt idx="96">
                  <c:v>5909.7699002769368</c:v>
                </c:pt>
                <c:pt idx="97">
                  <c:v>5909.7699002769368</c:v>
                </c:pt>
                <c:pt idx="98">
                  <c:v>5909.7699002769368</c:v>
                </c:pt>
                <c:pt idx="99">
                  <c:v>5909.7699002769368</c:v>
                </c:pt>
                <c:pt idx="100">
                  <c:v>5909.7699002769368</c:v>
                </c:pt>
                <c:pt idx="101">
                  <c:v>5909.7699002769368</c:v>
                </c:pt>
                <c:pt idx="102">
                  <c:v>5909.7699002769368</c:v>
                </c:pt>
                <c:pt idx="103">
                  <c:v>5909.7699002769368</c:v>
                </c:pt>
                <c:pt idx="104">
                  <c:v>5909.7699002769368</c:v>
                </c:pt>
                <c:pt idx="105">
                  <c:v>5909.7699002769368</c:v>
                </c:pt>
                <c:pt idx="106">
                  <c:v>5909.7699002769368</c:v>
                </c:pt>
                <c:pt idx="107">
                  <c:v>5909.7699002769368</c:v>
                </c:pt>
                <c:pt idx="108">
                  <c:v>5909.7699002769368</c:v>
                </c:pt>
                <c:pt idx="109">
                  <c:v>5909.7699002769368</c:v>
                </c:pt>
                <c:pt idx="110">
                  <c:v>5909.7699002769368</c:v>
                </c:pt>
                <c:pt idx="111">
                  <c:v>5909.7699002769368</c:v>
                </c:pt>
                <c:pt idx="112">
                  <c:v>5909.7699002769368</c:v>
                </c:pt>
                <c:pt idx="113">
                  <c:v>5909.7699002769368</c:v>
                </c:pt>
                <c:pt idx="114">
                  <c:v>5909.7699002769368</c:v>
                </c:pt>
                <c:pt idx="115">
                  <c:v>5909.7699002769368</c:v>
                </c:pt>
                <c:pt idx="116">
                  <c:v>5909.7699002769368</c:v>
                </c:pt>
                <c:pt idx="117">
                  <c:v>5909.7699002769368</c:v>
                </c:pt>
                <c:pt idx="118">
                  <c:v>5909.7699002769368</c:v>
                </c:pt>
                <c:pt idx="119">
                  <c:v>5909.7699002769368</c:v>
                </c:pt>
              </c:numCache>
            </c:numRef>
          </c:val>
          <c:smooth val="0"/>
          <c:extLst>
            <c:ext xmlns:c16="http://schemas.microsoft.com/office/drawing/2014/chart" uri="{C3380CC4-5D6E-409C-BE32-E72D297353CC}">
              <c16:uniqueId val="{00000003-7CF3-4999-A20B-89742A9DF61D}"/>
            </c:ext>
          </c:extLst>
        </c:ser>
        <c:dLbls>
          <c:showLegendKey val="0"/>
          <c:showVal val="0"/>
          <c:showCatName val="0"/>
          <c:showSerName val="0"/>
          <c:showPercent val="0"/>
          <c:showBubbleSize val="0"/>
        </c:dLbls>
        <c:marker val="1"/>
        <c:smooth val="0"/>
        <c:axId val="1746710191"/>
        <c:axId val="2037401231"/>
      </c:lineChart>
      <c:catAx>
        <c:axId val="1746710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037401231"/>
        <c:crosses val="autoZero"/>
        <c:auto val="1"/>
        <c:lblAlgn val="ctr"/>
        <c:lblOffset val="100"/>
        <c:noMultiLvlLbl val="0"/>
      </c:catAx>
      <c:valAx>
        <c:axId val="20374012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746710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Totale kost cumul aankoop VS huur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lineChart>
        <c:grouping val="standard"/>
        <c:varyColors val="0"/>
        <c:ser>
          <c:idx val="0"/>
          <c:order val="0"/>
          <c:tx>
            <c:strRef>
              <c:f>'gegevens voor grafiek'!$B$17</c:f>
              <c:strCache>
                <c:ptCount val="1"/>
                <c:pt idx="0">
                  <c:v>AANKOOP</c:v>
                </c:pt>
              </c:strCache>
            </c:strRef>
          </c:tx>
          <c:spPr>
            <a:ln w="28575" cap="rnd">
              <a:solidFill>
                <a:srgbClr val="00B050"/>
              </a:solidFill>
              <a:round/>
            </a:ln>
            <a:effectLst/>
          </c:spPr>
          <c:marker>
            <c:symbol val="none"/>
          </c:marker>
          <c:val>
            <c:numRef>
              <c:f>'gegevens voor grafiek'!$D$17:$DT$17</c:f>
              <c:numCache>
                <c:formatCode>General</c:formatCode>
                <c:ptCount val="121"/>
                <c:pt idx="1">
                  <c:v>5909.7699002769368</c:v>
                </c:pt>
                <c:pt idx="2">
                  <c:v>11819.539800553874</c:v>
                </c:pt>
                <c:pt idx="3">
                  <c:v>17729.30970083081</c:v>
                </c:pt>
                <c:pt idx="4">
                  <c:v>23639.079601107747</c:v>
                </c:pt>
                <c:pt idx="5">
                  <c:v>29548.849501384684</c:v>
                </c:pt>
                <c:pt idx="6">
                  <c:v>35458.619401661621</c:v>
                </c:pt>
                <c:pt idx="7">
                  <c:v>41368.389301938558</c:v>
                </c:pt>
                <c:pt idx="8">
                  <c:v>47278.159202215495</c:v>
                </c:pt>
                <c:pt idx="9">
                  <c:v>53187.929102492431</c:v>
                </c:pt>
                <c:pt idx="10">
                  <c:v>59097.699002769368</c:v>
                </c:pt>
                <c:pt idx="11">
                  <c:v>65007.468903046305</c:v>
                </c:pt>
                <c:pt idx="12">
                  <c:v>70917.238803323242</c:v>
                </c:pt>
                <c:pt idx="13">
                  <c:v>76827.008703600179</c:v>
                </c:pt>
                <c:pt idx="14">
                  <c:v>82736.778603877116</c:v>
                </c:pt>
                <c:pt idx="15">
                  <c:v>88646.548504154052</c:v>
                </c:pt>
                <c:pt idx="16">
                  <c:v>94556.318404430989</c:v>
                </c:pt>
                <c:pt idx="17">
                  <c:v>100466.08830470793</c:v>
                </c:pt>
                <c:pt idx="18">
                  <c:v>106375.85820498486</c:v>
                </c:pt>
                <c:pt idx="19">
                  <c:v>112285.6281052618</c:v>
                </c:pt>
                <c:pt idx="20">
                  <c:v>118195.39800553874</c:v>
                </c:pt>
                <c:pt idx="21">
                  <c:v>124105.16790581567</c:v>
                </c:pt>
                <c:pt idx="22">
                  <c:v>130014.93780609261</c:v>
                </c:pt>
                <c:pt idx="23">
                  <c:v>135924.70770636955</c:v>
                </c:pt>
                <c:pt idx="24">
                  <c:v>141834.47760664648</c:v>
                </c:pt>
                <c:pt idx="25">
                  <c:v>147744.24750692342</c:v>
                </c:pt>
                <c:pt idx="26">
                  <c:v>153654.01740720036</c:v>
                </c:pt>
                <c:pt idx="27">
                  <c:v>159563.78730747729</c:v>
                </c:pt>
                <c:pt idx="28">
                  <c:v>165473.55720775423</c:v>
                </c:pt>
                <c:pt idx="29">
                  <c:v>171383.32710803117</c:v>
                </c:pt>
                <c:pt idx="30">
                  <c:v>177293.0970083081</c:v>
                </c:pt>
                <c:pt idx="31">
                  <c:v>183202.86690858504</c:v>
                </c:pt>
                <c:pt idx="32">
                  <c:v>189112.63680886198</c:v>
                </c:pt>
                <c:pt idx="33">
                  <c:v>195022.40670913892</c:v>
                </c:pt>
                <c:pt idx="34">
                  <c:v>200932.17660941585</c:v>
                </c:pt>
                <c:pt idx="35">
                  <c:v>206841.94650969279</c:v>
                </c:pt>
                <c:pt idx="36">
                  <c:v>212751.71640996973</c:v>
                </c:pt>
                <c:pt idx="37">
                  <c:v>218661.48631024666</c:v>
                </c:pt>
                <c:pt idx="38">
                  <c:v>224571.2562105236</c:v>
                </c:pt>
                <c:pt idx="39">
                  <c:v>230481.02611080054</c:v>
                </c:pt>
                <c:pt idx="40">
                  <c:v>236390.79601107747</c:v>
                </c:pt>
                <c:pt idx="41">
                  <c:v>242300.56591135441</c:v>
                </c:pt>
                <c:pt idx="42">
                  <c:v>248210.33581163135</c:v>
                </c:pt>
                <c:pt idx="43">
                  <c:v>254120.10571190828</c:v>
                </c:pt>
                <c:pt idx="44">
                  <c:v>260029.87561218522</c:v>
                </c:pt>
                <c:pt idx="45">
                  <c:v>265939.64551246213</c:v>
                </c:pt>
                <c:pt idx="46">
                  <c:v>271849.41541273904</c:v>
                </c:pt>
                <c:pt idx="47">
                  <c:v>277759.18531301594</c:v>
                </c:pt>
                <c:pt idx="48">
                  <c:v>283668.95521329285</c:v>
                </c:pt>
                <c:pt idx="49">
                  <c:v>289578.72511356976</c:v>
                </c:pt>
                <c:pt idx="50">
                  <c:v>295488.49501384667</c:v>
                </c:pt>
                <c:pt idx="51">
                  <c:v>301398.26491412357</c:v>
                </c:pt>
                <c:pt idx="52">
                  <c:v>307308.03481440048</c:v>
                </c:pt>
                <c:pt idx="53">
                  <c:v>313217.80471467739</c:v>
                </c:pt>
                <c:pt idx="54">
                  <c:v>319127.5746149543</c:v>
                </c:pt>
                <c:pt idx="55">
                  <c:v>325037.34451523121</c:v>
                </c:pt>
                <c:pt idx="56">
                  <c:v>330947.11441550811</c:v>
                </c:pt>
                <c:pt idx="57">
                  <c:v>336856.88431578502</c:v>
                </c:pt>
                <c:pt idx="58">
                  <c:v>342766.65421606193</c:v>
                </c:pt>
                <c:pt idx="59">
                  <c:v>348676.42411633884</c:v>
                </c:pt>
                <c:pt idx="60">
                  <c:v>354586.19401661574</c:v>
                </c:pt>
                <c:pt idx="61">
                  <c:v>360495.96391689265</c:v>
                </c:pt>
                <c:pt idx="62">
                  <c:v>366405.73381716956</c:v>
                </c:pt>
                <c:pt idx="63">
                  <c:v>372315.50371744647</c:v>
                </c:pt>
                <c:pt idx="64">
                  <c:v>378225.27361772337</c:v>
                </c:pt>
                <c:pt idx="65">
                  <c:v>384135.04351800028</c:v>
                </c:pt>
                <c:pt idx="66">
                  <c:v>390044.81341827719</c:v>
                </c:pt>
                <c:pt idx="67">
                  <c:v>395954.5833185541</c:v>
                </c:pt>
                <c:pt idx="68">
                  <c:v>401864.35321883101</c:v>
                </c:pt>
                <c:pt idx="69">
                  <c:v>407774.12311910791</c:v>
                </c:pt>
                <c:pt idx="70">
                  <c:v>413683.89301938482</c:v>
                </c:pt>
                <c:pt idx="71">
                  <c:v>419593.66291966173</c:v>
                </c:pt>
                <c:pt idx="72">
                  <c:v>425503.43281993864</c:v>
                </c:pt>
                <c:pt idx="73">
                  <c:v>431413.20272021554</c:v>
                </c:pt>
                <c:pt idx="74">
                  <c:v>437322.97262049245</c:v>
                </c:pt>
                <c:pt idx="75">
                  <c:v>443232.74252076936</c:v>
                </c:pt>
                <c:pt idx="76">
                  <c:v>449142.51242104627</c:v>
                </c:pt>
                <c:pt idx="77">
                  <c:v>455052.28232132317</c:v>
                </c:pt>
                <c:pt idx="78">
                  <c:v>460962.05222160008</c:v>
                </c:pt>
                <c:pt idx="79">
                  <c:v>466871.82212187699</c:v>
                </c:pt>
                <c:pt idx="80">
                  <c:v>472781.5920221539</c:v>
                </c:pt>
                <c:pt idx="81">
                  <c:v>478691.36192243081</c:v>
                </c:pt>
                <c:pt idx="82">
                  <c:v>484601.13182270771</c:v>
                </c:pt>
                <c:pt idx="83">
                  <c:v>490510.90172298462</c:v>
                </c:pt>
                <c:pt idx="84">
                  <c:v>496420.67162326153</c:v>
                </c:pt>
                <c:pt idx="85">
                  <c:v>502330.44152353844</c:v>
                </c:pt>
                <c:pt idx="86">
                  <c:v>508240.21142381534</c:v>
                </c:pt>
                <c:pt idx="87">
                  <c:v>514149.98132409225</c:v>
                </c:pt>
                <c:pt idx="88">
                  <c:v>520059.75122436916</c:v>
                </c:pt>
                <c:pt idx="89">
                  <c:v>525969.52112464607</c:v>
                </c:pt>
                <c:pt idx="90">
                  <c:v>531879.29102492298</c:v>
                </c:pt>
                <c:pt idx="91">
                  <c:v>537789.06092519988</c:v>
                </c:pt>
                <c:pt idx="92">
                  <c:v>543698.83082547679</c:v>
                </c:pt>
                <c:pt idx="93">
                  <c:v>549608.6007257537</c:v>
                </c:pt>
                <c:pt idx="94">
                  <c:v>555518.37062603061</c:v>
                </c:pt>
                <c:pt idx="95">
                  <c:v>561428.14052630751</c:v>
                </c:pt>
                <c:pt idx="96">
                  <c:v>567337.91042658442</c:v>
                </c:pt>
                <c:pt idx="97">
                  <c:v>573247.68032686133</c:v>
                </c:pt>
                <c:pt idx="98">
                  <c:v>579157.45022713824</c:v>
                </c:pt>
                <c:pt idx="99">
                  <c:v>585067.22012741514</c:v>
                </c:pt>
                <c:pt idx="100">
                  <c:v>590976.99002769205</c:v>
                </c:pt>
                <c:pt idx="101">
                  <c:v>596886.75992796896</c:v>
                </c:pt>
                <c:pt idx="102">
                  <c:v>602796.52982824587</c:v>
                </c:pt>
                <c:pt idx="103">
                  <c:v>608706.29972852278</c:v>
                </c:pt>
                <c:pt idx="104">
                  <c:v>614616.06962879968</c:v>
                </c:pt>
                <c:pt idx="105">
                  <c:v>620525.83952907659</c:v>
                </c:pt>
                <c:pt idx="106">
                  <c:v>626435.6094293535</c:v>
                </c:pt>
                <c:pt idx="107">
                  <c:v>632345.37932963041</c:v>
                </c:pt>
                <c:pt idx="108">
                  <c:v>638255.14922990731</c:v>
                </c:pt>
                <c:pt idx="109">
                  <c:v>644164.91913018422</c:v>
                </c:pt>
                <c:pt idx="110">
                  <c:v>650074.68903046113</c:v>
                </c:pt>
                <c:pt idx="111">
                  <c:v>655984.45893073804</c:v>
                </c:pt>
                <c:pt idx="112">
                  <c:v>661894.22883101495</c:v>
                </c:pt>
                <c:pt idx="113">
                  <c:v>667803.99873129185</c:v>
                </c:pt>
                <c:pt idx="114">
                  <c:v>673713.76863156876</c:v>
                </c:pt>
                <c:pt idx="115">
                  <c:v>679623.53853184567</c:v>
                </c:pt>
                <c:pt idx="116">
                  <c:v>685533.30843212258</c:v>
                </c:pt>
                <c:pt idx="117">
                  <c:v>691443.07833239948</c:v>
                </c:pt>
                <c:pt idx="118">
                  <c:v>697352.84823267639</c:v>
                </c:pt>
                <c:pt idx="119">
                  <c:v>703262.6181329533</c:v>
                </c:pt>
                <c:pt idx="120">
                  <c:v>709172.38803323021</c:v>
                </c:pt>
              </c:numCache>
            </c:numRef>
          </c:val>
          <c:smooth val="0"/>
          <c:extLst>
            <c:ext xmlns:c16="http://schemas.microsoft.com/office/drawing/2014/chart" uri="{C3380CC4-5D6E-409C-BE32-E72D297353CC}">
              <c16:uniqueId val="{00000000-E1FD-477A-8361-AD21CF132603}"/>
            </c:ext>
          </c:extLst>
        </c:ser>
        <c:ser>
          <c:idx val="1"/>
          <c:order val="1"/>
          <c:tx>
            <c:strRef>
              <c:f>'gegevens voor grafiek'!$B$18</c:f>
              <c:strCache>
                <c:ptCount val="1"/>
                <c:pt idx="0">
                  <c:v>HUUR</c:v>
                </c:pt>
              </c:strCache>
            </c:strRef>
          </c:tx>
          <c:spPr>
            <a:ln w="28575" cap="rnd">
              <a:solidFill>
                <a:schemeClr val="bg1">
                  <a:lumMod val="50000"/>
                </a:schemeClr>
              </a:solidFill>
              <a:round/>
            </a:ln>
            <a:effectLst/>
          </c:spPr>
          <c:marker>
            <c:symbol val="none"/>
          </c:marker>
          <c:val>
            <c:numRef>
              <c:f>'gegevens voor grafiek'!$D$18:$DT$18</c:f>
              <c:numCache>
                <c:formatCode>General</c:formatCode>
                <c:ptCount val="121"/>
                <c:pt idx="1">
                  <c:v>12206.674750692344</c:v>
                </c:pt>
                <c:pt idx="2">
                  <c:v>24413.349501384688</c:v>
                </c:pt>
                <c:pt idx="3">
                  <c:v>36620.024252077033</c:v>
                </c:pt>
                <c:pt idx="4">
                  <c:v>48826.699002769376</c:v>
                </c:pt>
                <c:pt idx="5">
                  <c:v>61033.373753461718</c:v>
                </c:pt>
                <c:pt idx="6">
                  <c:v>73240.048504154067</c:v>
                </c:pt>
                <c:pt idx="7">
                  <c:v>85446.723254846409</c:v>
                </c:pt>
                <c:pt idx="8">
                  <c:v>97653.398005538751</c:v>
                </c:pt>
                <c:pt idx="9">
                  <c:v>109860.07275623109</c:v>
                </c:pt>
                <c:pt idx="10">
                  <c:v>122066.74750692344</c:v>
                </c:pt>
                <c:pt idx="11">
                  <c:v>134273.42225761578</c:v>
                </c:pt>
                <c:pt idx="12">
                  <c:v>146480.09700830813</c:v>
                </c:pt>
                <c:pt idx="13">
                  <c:v>158686.77175900049</c:v>
                </c:pt>
                <c:pt idx="14">
                  <c:v>170893.44650969285</c:v>
                </c:pt>
                <c:pt idx="15">
                  <c:v>183100.1212603852</c:v>
                </c:pt>
                <c:pt idx="16">
                  <c:v>195306.79601107756</c:v>
                </c:pt>
                <c:pt idx="17">
                  <c:v>207513.47076176992</c:v>
                </c:pt>
                <c:pt idx="18">
                  <c:v>219720.14551246227</c:v>
                </c:pt>
                <c:pt idx="19">
                  <c:v>231926.82026315463</c:v>
                </c:pt>
                <c:pt idx="20">
                  <c:v>244133.49501384699</c:v>
                </c:pt>
                <c:pt idx="21">
                  <c:v>256340.16976453934</c:v>
                </c:pt>
                <c:pt idx="22">
                  <c:v>268546.84451523167</c:v>
                </c:pt>
                <c:pt idx="23">
                  <c:v>280753.519265924</c:v>
                </c:pt>
                <c:pt idx="24">
                  <c:v>292960.19401661633</c:v>
                </c:pt>
                <c:pt idx="25">
                  <c:v>305166.86876730865</c:v>
                </c:pt>
                <c:pt idx="26">
                  <c:v>317373.54351800098</c:v>
                </c:pt>
                <c:pt idx="27">
                  <c:v>329580.21826869331</c:v>
                </c:pt>
                <c:pt idx="28">
                  <c:v>341786.89301938564</c:v>
                </c:pt>
                <c:pt idx="29">
                  <c:v>353993.56777007796</c:v>
                </c:pt>
                <c:pt idx="30">
                  <c:v>366200.24252077029</c:v>
                </c:pt>
                <c:pt idx="31">
                  <c:v>378406.91727146262</c:v>
                </c:pt>
                <c:pt idx="32">
                  <c:v>390613.59202215495</c:v>
                </c:pt>
                <c:pt idx="33">
                  <c:v>402820.26677284727</c:v>
                </c:pt>
                <c:pt idx="34">
                  <c:v>415026.9415235396</c:v>
                </c:pt>
                <c:pt idx="35">
                  <c:v>427233.61627423193</c:v>
                </c:pt>
                <c:pt idx="36">
                  <c:v>439440.29102492426</c:v>
                </c:pt>
                <c:pt idx="37">
                  <c:v>439440.29102492426</c:v>
                </c:pt>
                <c:pt idx="38">
                  <c:v>439440.29102492426</c:v>
                </c:pt>
                <c:pt idx="39">
                  <c:v>439440.29102492426</c:v>
                </c:pt>
                <c:pt idx="40">
                  <c:v>439440.29102492426</c:v>
                </c:pt>
                <c:pt idx="41">
                  <c:v>439440.29102492426</c:v>
                </c:pt>
                <c:pt idx="42">
                  <c:v>439440.29102492426</c:v>
                </c:pt>
                <c:pt idx="43">
                  <c:v>443713.39040288667</c:v>
                </c:pt>
                <c:pt idx="44">
                  <c:v>447986.48978084908</c:v>
                </c:pt>
                <c:pt idx="45">
                  <c:v>452259.58915881149</c:v>
                </c:pt>
                <c:pt idx="46">
                  <c:v>456532.6885367739</c:v>
                </c:pt>
                <c:pt idx="47">
                  <c:v>460805.78791473631</c:v>
                </c:pt>
                <c:pt idx="48">
                  <c:v>465078.88729269872</c:v>
                </c:pt>
                <c:pt idx="49">
                  <c:v>469351.98667066114</c:v>
                </c:pt>
                <c:pt idx="50">
                  <c:v>473625.08604862355</c:v>
                </c:pt>
                <c:pt idx="51">
                  <c:v>477898.18542658596</c:v>
                </c:pt>
                <c:pt idx="52">
                  <c:v>482171.28480454837</c:v>
                </c:pt>
                <c:pt idx="53">
                  <c:v>486444.38418251078</c:v>
                </c:pt>
                <c:pt idx="54">
                  <c:v>490717.48356047319</c:v>
                </c:pt>
                <c:pt idx="55">
                  <c:v>494990.5829384356</c:v>
                </c:pt>
                <c:pt idx="56">
                  <c:v>494990.5829384356</c:v>
                </c:pt>
                <c:pt idx="57">
                  <c:v>494990.5829384356</c:v>
                </c:pt>
                <c:pt idx="58">
                  <c:v>494990.5829384356</c:v>
                </c:pt>
                <c:pt idx="59">
                  <c:v>494990.5829384356</c:v>
                </c:pt>
                <c:pt idx="60">
                  <c:v>494990.5829384356</c:v>
                </c:pt>
                <c:pt idx="61">
                  <c:v>494990.5829384356</c:v>
                </c:pt>
                <c:pt idx="62">
                  <c:v>500932.81289341243</c:v>
                </c:pt>
                <c:pt idx="63">
                  <c:v>506875.04284838925</c:v>
                </c:pt>
                <c:pt idx="64">
                  <c:v>512817.27280336607</c:v>
                </c:pt>
                <c:pt idx="65">
                  <c:v>518759.50275834289</c:v>
                </c:pt>
                <c:pt idx="66">
                  <c:v>524701.73271331971</c:v>
                </c:pt>
                <c:pt idx="67">
                  <c:v>530643.96266829653</c:v>
                </c:pt>
                <c:pt idx="68">
                  <c:v>536586.19262327335</c:v>
                </c:pt>
                <c:pt idx="69">
                  <c:v>542528.42257825017</c:v>
                </c:pt>
                <c:pt idx="70">
                  <c:v>548470.652533227</c:v>
                </c:pt>
                <c:pt idx="71">
                  <c:v>554412.88248820382</c:v>
                </c:pt>
                <c:pt idx="72">
                  <c:v>560355.11244318064</c:v>
                </c:pt>
                <c:pt idx="73">
                  <c:v>566297.34239815746</c:v>
                </c:pt>
                <c:pt idx="74">
                  <c:v>572239.57235313428</c:v>
                </c:pt>
                <c:pt idx="75">
                  <c:v>578181.8023081111</c:v>
                </c:pt>
                <c:pt idx="76">
                  <c:v>584124.03226308792</c:v>
                </c:pt>
                <c:pt idx="77">
                  <c:v>590066.26221806474</c:v>
                </c:pt>
                <c:pt idx="78">
                  <c:v>596008.49217304157</c:v>
                </c:pt>
                <c:pt idx="79">
                  <c:v>601950.72212801839</c:v>
                </c:pt>
                <c:pt idx="80">
                  <c:v>607892.95208299521</c:v>
                </c:pt>
                <c:pt idx="81">
                  <c:v>613835.18203797203</c:v>
                </c:pt>
                <c:pt idx="82">
                  <c:v>619777.41199294885</c:v>
                </c:pt>
                <c:pt idx="83">
                  <c:v>625719.64194792567</c:v>
                </c:pt>
                <c:pt idx="84">
                  <c:v>631661.87190290249</c:v>
                </c:pt>
                <c:pt idx="85">
                  <c:v>631661.87190290249</c:v>
                </c:pt>
                <c:pt idx="86">
                  <c:v>631661.87190290249</c:v>
                </c:pt>
                <c:pt idx="87">
                  <c:v>631661.87190290249</c:v>
                </c:pt>
                <c:pt idx="88">
                  <c:v>631661.87190290249</c:v>
                </c:pt>
                <c:pt idx="89">
                  <c:v>631661.87190290249</c:v>
                </c:pt>
                <c:pt idx="90">
                  <c:v>631661.87190290249</c:v>
                </c:pt>
                <c:pt idx="91">
                  <c:v>637604.10185787932</c:v>
                </c:pt>
                <c:pt idx="92">
                  <c:v>643546.33181285614</c:v>
                </c:pt>
                <c:pt idx="93">
                  <c:v>649488.56176783296</c:v>
                </c:pt>
                <c:pt idx="94">
                  <c:v>655430.79172280978</c:v>
                </c:pt>
                <c:pt idx="95">
                  <c:v>661373.0216777866</c:v>
                </c:pt>
                <c:pt idx="96">
                  <c:v>667315.25163276342</c:v>
                </c:pt>
                <c:pt idx="97">
                  <c:v>673257.48158774024</c:v>
                </c:pt>
                <c:pt idx="98">
                  <c:v>679199.71154271706</c:v>
                </c:pt>
                <c:pt idx="99">
                  <c:v>685141.94149769389</c:v>
                </c:pt>
                <c:pt idx="100">
                  <c:v>691084.17145267071</c:v>
                </c:pt>
                <c:pt idx="101">
                  <c:v>697026.40140764753</c:v>
                </c:pt>
                <c:pt idx="102">
                  <c:v>702968.63136262435</c:v>
                </c:pt>
                <c:pt idx="103">
                  <c:v>708910.86131760117</c:v>
                </c:pt>
                <c:pt idx="104">
                  <c:v>714853.09127257799</c:v>
                </c:pt>
                <c:pt idx="105">
                  <c:v>714853.09127257799</c:v>
                </c:pt>
                <c:pt idx="106">
                  <c:v>714853.09127257799</c:v>
                </c:pt>
                <c:pt idx="107">
                  <c:v>714853.09127257799</c:v>
                </c:pt>
                <c:pt idx="108">
                  <c:v>714853.09127257799</c:v>
                </c:pt>
                <c:pt idx="109">
                  <c:v>714853.09127257799</c:v>
                </c:pt>
                <c:pt idx="110">
                  <c:v>714853.09127257799</c:v>
                </c:pt>
                <c:pt idx="111">
                  <c:v>719126.1906505404</c:v>
                </c:pt>
                <c:pt idx="112">
                  <c:v>723399.29002850282</c:v>
                </c:pt>
                <c:pt idx="113">
                  <c:v>727672.38940646523</c:v>
                </c:pt>
                <c:pt idx="114">
                  <c:v>731945.48878442764</c:v>
                </c:pt>
                <c:pt idx="115">
                  <c:v>736218.58816239005</c:v>
                </c:pt>
                <c:pt idx="116">
                  <c:v>740491.68754035246</c:v>
                </c:pt>
                <c:pt idx="117">
                  <c:v>744764.78691831487</c:v>
                </c:pt>
                <c:pt idx="118">
                  <c:v>749037.88629627728</c:v>
                </c:pt>
                <c:pt idx="119">
                  <c:v>753310.9856742397</c:v>
                </c:pt>
                <c:pt idx="120">
                  <c:v>757584.08505220211</c:v>
                </c:pt>
              </c:numCache>
            </c:numRef>
          </c:val>
          <c:smooth val="0"/>
          <c:extLst>
            <c:ext xmlns:c16="http://schemas.microsoft.com/office/drawing/2014/chart" uri="{C3380CC4-5D6E-409C-BE32-E72D297353CC}">
              <c16:uniqueId val="{00000001-E1FD-477A-8361-AD21CF132603}"/>
            </c:ext>
          </c:extLst>
        </c:ser>
        <c:dLbls>
          <c:showLegendKey val="0"/>
          <c:showVal val="0"/>
          <c:showCatName val="0"/>
          <c:showSerName val="0"/>
          <c:showPercent val="0"/>
          <c:showBubbleSize val="0"/>
        </c:dLbls>
        <c:smooth val="0"/>
        <c:axId val="2033295583"/>
        <c:axId val="2086227311"/>
      </c:lineChart>
      <c:catAx>
        <c:axId val="203329558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086227311"/>
        <c:crosses val="autoZero"/>
        <c:auto val="1"/>
        <c:lblAlgn val="ctr"/>
        <c:lblOffset val="100"/>
        <c:noMultiLvlLbl val="0"/>
      </c:catAx>
      <c:valAx>
        <c:axId val="2086227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033295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Maandelijkse kost aankoop</a:t>
            </a:r>
            <a:r>
              <a:rPr lang="nl-BE" baseline="0"/>
              <a:t> VS huur (1)</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col"/>
        <c:grouping val="clustered"/>
        <c:varyColors val="0"/>
        <c:ser>
          <c:idx val="0"/>
          <c:order val="0"/>
          <c:tx>
            <c:strRef>
              <c:f>'gegevens voor grafiek'!$B$12</c:f>
              <c:strCache>
                <c:ptCount val="1"/>
                <c:pt idx="0">
                  <c:v>zwaarste kraan partner</c:v>
                </c:pt>
              </c:strCache>
            </c:strRef>
          </c:tx>
          <c:spPr>
            <a:solidFill>
              <a:srgbClr val="0070C0"/>
            </a:solidFill>
            <a:ln>
              <a:solidFill>
                <a:srgbClr val="0070C0"/>
              </a:solidFill>
            </a:ln>
            <a:effectLst/>
          </c:spPr>
          <c:invertIfNegative val="0"/>
          <c:val>
            <c:numRef>
              <c:f>'gegevens voor grafiek'!$E$12:$DT$12</c:f>
              <c:numCache>
                <c:formatCode>General</c:formatCode>
                <c:ptCount val="120"/>
                <c:pt idx="0">
                  <c:v>7784.4381837487381</c:v>
                </c:pt>
                <c:pt idx="1">
                  <c:v>7784.4381837487381</c:v>
                </c:pt>
                <c:pt idx="2">
                  <c:v>7784.4381837487381</c:v>
                </c:pt>
                <c:pt idx="3">
                  <c:v>7784.4381837487381</c:v>
                </c:pt>
                <c:pt idx="4">
                  <c:v>7784.4381837487381</c:v>
                </c:pt>
                <c:pt idx="5">
                  <c:v>7784.4381837487381</c:v>
                </c:pt>
                <c:pt idx="6">
                  <c:v>7784.4381837487381</c:v>
                </c:pt>
                <c:pt idx="7">
                  <c:v>7784.4381837487381</c:v>
                </c:pt>
                <c:pt idx="8">
                  <c:v>7784.4381837487381</c:v>
                </c:pt>
                <c:pt idx="9">
                  <c:v>7784.4381837487381</c:v>
                </c:pt>
                <c:pt idx="10">
                  <c:v>7784.4381837487381</c:v>
                </c:pt>
                <c:pt idx="11">
                  <c:v>7784.4381837487381</c:v>
                </c:pt>
                <c:pt idx="12">
                  <c:v>7784.4381837487381</c:v>
                </c:pt>
                <c:pt idx="13">
                  <c:v>7784.4381837487381</c:v>
                </c:pt>
                <c:pt idx="14">
                  <c:v>7784.4381837487381</c:v>
                </c:pt>
                <c:pt idx="15">
                  <c:v>7784.4381837487381</c:v>
                </c:pt>
                <c:pt idx="16">
                  <c:v>7784.4381837487381</c:v>
                </c:pt>
                <c:pt idx="17">
                  <c:v>7784.4381837487381</c:v>
                </c:pt>
                <c:pt idx="18">
                  <c:v>7784.4381837487381</c:v>
                </c:pt>
                <c:pt idx="19">
                  <c:v>7784.4381837487381</c:v>
                </c:pt>
                <c:pt idx="20">
                  <c:v>7784.4381837487381</c:v>
                </c:pt>
                <c:pt idx="21">
                  <c:v>7784.4381837487381</c:v>
                </c:pt>
                <c:pt idx="22">
                  <c:v>7784.4381837487381</c:v>
                </c:pt>
                <c:pt idx="23">
                  <c:v>7784.4381837487381</c:v>
                </c:pt>
                <c:pt idx="24">
                  <c:v>7784.4381837487381</c:v>
                </c:pt>
                <c:pt idx="25">
                  <c:v>7784.4381837487381</c:v>
                </c:pt>
                <c:pt idx="26">
                  <c:v>7784.4381837487381</c:v>
                </c:pt>
                <c:pt idx="27">
                  <c:v>7784.4381837487381</c:v>
                </c:pt>
                <c:pt idx="28">
                  <c:v>7784.4381837487381</c:v>
                </c:pt>
                <c:pt idx="29">
                  <c:v>7784.4381837487381</c:v>
                </c:pt>
                <c:pt idx="30">
                  <c:v>7784.4381837487381</c:v>
                </c:pt>
                <c:pt idx="31">
                  <c:v>7784.4381837487381</c:v>
                </c:pt>
                <c:pt idx="32">
                  <c:v>7784.4381837487381</c:v>
                </c:pt>
                <c:pt idx="33">
                  <c:v>7784.4381837487381</c:v>
                </c:pt>
                <c:pt idx="34">
                  <c:v>7784.4381837487381</c:v>
                </c:pt>
                <c:pt idx="35">
                  <c:v>7784.4381837487381</c:v>
                </c:pt>
                <c:pt idx="61">
                  <c:v>7784.4381837487381</c:v>
                </c:pt>
                <c:pt idx="62">
                  <c:v>7784.4381837487381</c:v>
                </c:pt>
                <c:pt idx="63">
                  <c:v>7784.4381837487381</c:v>
                </c:pt>
                <c:pt idx="64">
                  <c:v>7784.4381837487381</c:v>
                </c:pt>
                <c:pt idx="65">
                  <c:v>7784.4381837487381</c:v>
                </c:pt>
                <c:pt idx="66">
                  <c:v>7784.4381837487381</c:v>
                </c:pt>
                <c:pt idx="67">
                  <c:v>7784.4381837487381</c:v>
                </c:pt>
                <c:pt idx="68">
                  <c:v>7784.4381837487381</c:v>
                </c:pt>
                <c:pt idx="69">
                  <c:v>7784.4381837487381</c:v>
                </c:pt>
                <c:pt idx="70">
                  <c:v>7784.4381837487381</c:v>
                </c:pt>
                <c:pt idx="71">
                  <c:v>7784.4381837487381</c:v>
                </c:pt>
                <c:pt idx="72">
                  <c:v>7784.4381837487381</c:v>
                </c:pt>
                <c:pt idx="73">
                  <c:v>7784.4381837487381</c:v>
                </c:pt>
                <c:pt idx="74">
                  <c:v>7784.4381837487381</c:v>
                </c:pt>
                <c:pt idx="75">
                  <c:v>7784.4381837487381</c:v>
                </c:pt>
                <c:pt idx="76">
                  <c:v>7784.4381837487381</c:v>
                </c:pt>
                <c:pt idx="77">
                  <c:v>7784.4381837487381</c:v>
                </c:pt>
                <c:pt idx="78">
                  <c:v>7784.4381837487381</c:v>
                </c:pt>
                <c:pt idx="79">
                  <c:v>7784.4381837487381</c:v>
                </c:pt>
                <c:pt idx="80">
                  <c:v>7784.4381837487381</c:v>
                </c:pt>
                <c:pt idx="81">
                  <c:v>7784.4381837487381</c:v>
                </c:pt>
                <c:pt idx="82">
                  <c:v>7784.4381837487381</c:v>
                </c:pt>
                <c:pt idx="83">
                  <c:v>7784.4381837487381</c:v>
                </c:pt>
                <c:pt idx="90">
                  <c:v>7784.4381837487381</c:v>
                </c:pt>
                <c:pt idx="91">
                  <c:v>7784.4381837487381</c:v>
                </c:pt>
                <c:pt idx="92">
                  <c:v>7784.4381837487381</c:v>
                </c:pt>
                <c:pt idx="93">
                  <c:v>7784.4381837487381</c:v>
                </c:pt>
                <c:pt idx="94">
                  <c:v>7784.4381837487381</c:v>
                </c:pt>
                <c:pt idx="95">
                  <c:v>7784.4381837487381</c:v>
                </c:pt>
                <c:pt idx="96">
                  <c:v>7784.4381837487381</c:v>
                </c:pt>
                <c:pt idx="97">
                  <c:v>7784.4381837487381</c:v>
                </c:pt>
                <c:pt idx="98">
                  <c:v>7784.4381837487381</c:v>
                </c:pt>
                <c:pt idx="99">
                  <c:v>7784.4381837487381</c:v>
                </c:pt>
                <c:pt idx="100">
                  <c:v>7784.4381837487381</c:v>
                </c:pt>
                <c:pt idx="101">
                  <c:v>7784.4381837487381</c:v>
                </c:pt>
                <c:pt idx="102">
                  <c:v>7784.4381837487381</c:v>
                </c:pt>
                <c:pt idx="103">
                  <c:v>7784.4381837487381</c:v>
                </c:pt>
              </c:numCache>
            </c:numRef>
          </c:val>
          <c:extLst>
            <c:ext xmlns:c16="http://schemas.microsoft.com/office/drawing/2014/chart" uri="{C3380CC4-5D6E-409C-BE32-E72D297353CC}">
              <c16:uniqueId val="{00000005-75B2-45EE-B8C9-ABD763CC0B87}"/>
            </c:ext>
          </c:extLst>
        </c:ser>
        <c:ser>
          <c:idx val="4"/>
          <c:order val="1"/>
          <c:tx>
            <c:strRef>
              <c:f>'gegevens voor grafiek'!$B$10</c:f>
              <c:strCache>
                <c:ptCount val="1"/>
                <c:pt idx="0">
                  <c:v>lichte kraan</c:v>
                </c:pt>
              </c:strCache>
            </c:strRef>
          </c:tx>
          <c:spPr>
            <a:solidFill>
              <a:schemeClr val="bg1">
                <a:lumMod val="85000"/>
              </a:schemeClr>
            </a:solidFill>
            <a:ln>
              <a:noFill/>
            </a:ln>
            <a:effectLst/>
          </c:spPr>
          <c:invertIfNegative val="0"/>
          <c:val>
            <c:numRef>
              <c:f>'gegevens voor grafiek'!$E$10:$DT$10</c:f>
              <c:numCache>
                <c:formatCode>General</c:formatCode>
                <c:ptCount val="120"/>
                <c:pt idx="42">
                  <c:v>4273.0993779624023</c:v>
                </c:pt>
                <c:pt idx="43">
                  <c:v>4273.0993779624023</c:v>
                </c:pt>
                <c:pt idx="44">
                  <c:v>4273.0993779624023</c:v>
                </c:pt>
                <c:pt idx="45">
                  <c:v>4273.0993779624023</c:v>
                </c:pt>
                <c:pt idx="46">
                  <c:v>4273.0993779624023</c:v>
                </c:pt>
                <c:pt idx="47">
                  <c:v>4273.0993779624023</c:v>
                </c:pt>
                <c:pt idx="48">
                  <c:v>4273.0993779624023</c:v>
                </c:pt>
                <c:pt idx="49">
                  <c:v>4273.0993779624023</c:v>
                </c:pt>
                <c:pt idx="50">
                  <c:v>4273.0993779624023</c:v>
                </c:pt>
                <c:pt idx="51">
                  <c:v>4273.0993779624023</c:v>
                </c:pt>
                <c:pt idx="52">
                  <c:v>4273.0993779624023</c:v>
                </c:pt>
                <c:pt idx="53">
                  <c:v>4273.0993779624023</c:v>
                </c:pt>
                <c:pt idx="54">
                  <c:v>4273.0993779624023</c:v>
                </c:pt>
                <c:pt idx="110">
                  <c:v>4273.0993779624023</c:v>
                </c:pt>
                <c:pt idx="111">
                  <c:v>4273.0993779624023</c:v>
                </c:pt>
                <c:pt idx="112">
                  <c:v>4273.0993779624023</c:v>
                </c:pt>
                <c:pt idx="113">
                  <c:v>4273.0993779624023</c:v>
                </c:pt>
                <c:pt idx="114">
                  <c:v>4273.0993779624023</c:v>
                </c:pt>
                <c:pt idx="115">
                  <c:v>4273.0993779624023</c:v>
                </c:pt>
                <c:pt idx="116">
                  <c:v>4273.0993779624023</c:v>
                </c:pt>
                <c:pt idx="117">
                  <c:v>4273.0993779624023</c:v>
                </c:pt>
                <c:pt idx="118">
                  <c:v>4273.0993779624023</c:v>
                </c:pt>
                <c:pt idx="119">
                  <c:v>4273.0993779624023</c:v>
                </c:pt>
              </c:numCache>
            </c:numRef>
          </c:val>
          <c:extLst>
            <c:ext xmlns:c16="http://schemas.microsoft.com/office/drawing/2014/chart" uri="{C3380CC4-5D6E-409C-BE32-E72D297353CC}">
              <c16:uniqueId val="{00000002-75B2-45EE-B8C9-ABD763CC0B87}"/>
            </c:ext>
          </c:extLst>
        </c:ser>
        <c:dLbls>
          <c:showLegendKey val="0"/>
          <c:showVal val="0"/>
          <c:showCatName val="0"/>
          <c:showSerName val="0"/>
          <c:showPercent val="0"/>
          <c:showBubbleSize val="0"/>
        </c:dLbls>
        <c:gapWidth val="0"/>
        <c:overlap val="100"/>
        <c:axId val="1746710191"/>
        <c:axId val="2037401231"/>
        <c:extLst>
          <c:ext xmlns:c15="http://schemas.microsoft.com/office/drawing/2012/chart" uri="{02D57815-91ED-43cb-92C2-25804820EDAC}">
            <c15:filteredBarSeries>
              <c15:ser>
                <c:idx val="2"/>
                <c:order val="2"/>
                <c:tx>
                  <c:strRef>
                    <c:extLst>
                      <c:ext uri="{02D57815-91ED-43cb-92C2-25804820EDAC}">
                        <c15:formulaRef>
                          <c15:sqref>'gegevens voor grafiek'!$B$8</c15:sqref>
                        </c15:formulaRef>
                      </c:ext>
                    </c:extLst>
                    <c:strCache>
                      <c:ptCount val="1"/>
                      <c:pt idx="0">
                        <c:v>zwaarste kraan</c:v>
                      </c:pt>
                    </c:strCache>
                  </c:strRef>
                </c:tx>
                <c:spPr>
                  <a:solidFill>
                    <a:schemeClr val="accent3"/>
                  </a:solidFill>
                  <a:ln>
                    <a:noFill/>
                  </a:ln>
                  <a:effectLst/>
                </c:spPr>
                <c:invertIfNegative val="0"/>
                <c:val>
                  <c:numRef>
                    <c:extLst>
                      <c:ext uri="{02D57815-91ED-43cb-92C2-25804820EDAC}">
                        <c15:formulaRef>
                          <c15:sqref>'gegevens voor grafiek'!$E$8:$DT$8</c15:sqref>
                        </c15:formulaRef>
                      </c:ext>
                    </c:extLst>
                    <c:numCache>
                      <c:formatCode>General</c:formatCode>
                      <c:ptCount val="120"/>
                      <c:pt idx="0">
                        <c:v>12206.674750692344</c:v>
                      </c:pt>
                      <c:pt idx="1">
                        <c:v>12206.674750692344</c:v>
                      </c:pt>
                      <c:pt idx="2">
                        <c:v>12206.674750692344</c:v>
                      </c:pt>
                      <c:pt idx="3">
                        <c:v>12206.674750692344</c:v>
                      </c:pt>
                      <c:pt idx="4">
                        <c:v>12206.674750692344</c:v>
                      </c:pt>
                      <c:pt idx="5">
                        <c:v>12206.674750692344</c:v>
                      </c:pt>
                      <c:pt idx="6">
                        <c:v>12206.674750692344</c:v>
                      </c:pt>
                      <c:pt idx="7">
                        <c:v>12206.674750692344</c:v>
                      </c:pt>
                      <c:pt idx="8">
                        <c:v>12206.674750692344</c:v>
                      </c:pt>
                      <c:pt idx="9">
                        <c:v>12206.674750692344</c:v>
                      </c:pt>
                      <c:pt idx="10">
                        <c:v>12206.674750692344</c:v>
                      </c:pt>
                      <c:pt idx="11">
                        <c:v>12206.674750692344</c:v>
                      </c:pt>
                      <c:pt idx="12">
                        <c:v>12206.674750692344</c:v>
                      </c:pt>
                      <c:pt idx="13">
                        <c:v>12206.674750692344</c:v>
                      </c:pt>
                      <c:pt idx="14">
                        <c:v>12206.674750692344</c:v>
                      </c:pt>
                      <c:pt idx="15">
                        <c:v>12206.674750692344</c:v>
                      </c:pt>
                      <c:pt idx="16">
                        <c:v>12206.674750692344</c:v>
                      </c:pt>
                      <c:pt idx="17">
                        <c:v>12206.674750692344</c:v>
                      </c:pt>
                      <c:pt idx="18">
                        <c:v>12206.674750692344</c:v>
                      </c:pt>
                      <c:pt idx="19">
                        <c:v>12206.674750692344</c:v>
                      </c:pt>
                      <c:pt idx="20">
                        <c:v>12206.674750692344</c:v>
                      </c:pt>
                      <c:pt idx="21">
                        <c:v>12206.674750692344</c:v>
                      </c:pt>
                      <c:pt idx="22">
                        <c:v>12206.674750692344</c:v>
                      </c:pt>
                      <c:pt idx="23">
                        <c:v>12206.674750692344</c:v>
                      </c:pt>
                      <c:pt idx="24">
                        <c:v>12206.674750692344</c:v>
                      </c:pt>
                      <c:pt idx="25">
                        <c:v>12206.674750692344</c:v>
                      </c:pt>
                      <c:pt idx="26">
                        <c:v>12206.674750692344</c:v>
                      </c:pt>
                      <c:pt idx="27">
                        <c:v>12206.674750692344</c:v>
                      </c:pt>
                      <c:pt idx="28">
                        <c:v>12206.674750692344</c:v>
                      </c:pt>
                      <c:pt idx="29">
                        <c:v>12206.674750692344</c:v>
                      </c:pt>
                      <c:pt idx="30">
                        <c:v>12206.674750692344</c:v>
                      </c:pt>
                      <c:pt idx="31">
                        <c:v>12206.674750692344</c:v>
                      </c:pt>
                      <c:pt idx="32">
                        <c:v>12206.674750692344</c:v>
                      </c:pt>
                      <c:pt idx="33">
                        <c:v>12206.674750692344</c:v>
                      </c:pt>
                      <c:pt idx="34">
                        <c:v>12206.674750692344</c:v>
                      </c:pt>
                      <c:pt idx="35">
                        <c:v>12206.674750692344</c:v>
                      </c:pt>
                    </c:numCache>
                  </c:numRef>
                </c:val>
                <c:extLst>
                  <c:ext xmlns:c16="http://schemas.microsoft.com/office/drawing/2014/chart" uri="{C3380CC4-5D6E-409C-BE32-E72D297353CC}">
                    <c16:uniqueId val="{00000000-75B2-45EE-B8C9-ABD763CC0B87}"/>
                  </c:ext>
                </c:extLst>
              </c15:ser>
            </c15:filteredBarSeries>
          </c:ext>
        </c:extLst>
      </c:barChart>
      <c:lineChart>
        <c:grouping val="standard"/>
        <c:varyColors val="0"/>
        <c:ser>
          <c:idx val="1"/>
          <c:order val="3"/>
          <c:tx>
            <c:strRef>
              <c:f>'gegevens voor grafiek'!$B$7</c:f>
              <c:strCache>
                <c:ptCount val="1"/>
                <c:pt idx="0">
                  <c:v>AANKOOP</c:v>
                </c:pt>
              </c:strCache>
            </c:strRef>
          </c:tx>
          <c:spPr>
            <a:ln w="28575" cap="rnd">
              <a:solidFill>
                <a:srgbClr val="00B050"/>
              </a:solidFill>
              <a:round/>
            </a:ln>
            <a:effectLst/>
          </c:spPr>
          <c:marker>
            <c:symbol val="none"/>
          </c:marker>
          <c:val>
            <c:numRef>
              <c:f>'gegevens voor grafiek'!$E$7:$DT$7</c:f>
              <c:numCache>
                <c:formatCode>General</c:formatCode>
                <c:ptCount val="120"/>
                <c:pt idx="0">
                  <c:v>5909.7699002769368</c:v>
                </c:pt>
                <c:pt idx="1">
                  <c:v>5909.7699002769368</c:v>
                </c:pt>
                <c:pt idx="2">
                  <c:v>5909.7699002769368</c:v>
                </c:pt>
                <c:pt idx="3">
                  <c:v>5909.7699002769368</c:v>
                </c:pt>
                <c:pt idx="4">
                  <c:v>5909.7699002769368</c:v>
                </c:pt>
                <c:pt idx="5">
                  <c:v>5909.7699002769368</c:v>
                </c:pt>
                <c:pt idx="6">
                  <c:v>5909.7699002769368</c:v>
                </c:pt>
                <c:pt idx="7">
                  <c:v>5909.7699002769368</c:v>
                </c:pt>
                <c:pt idx="8">
                  <c:v>5909.7699002769368</c:v>
                </c:pt>
                <c:pt idx="9">
                  <c:v>5909.7699002769368</c:v>
                </c:pt>
                <c:pt idx="10">
                  <c:v>5909.7699002769368</c:v>
                </c:pt>
                <c:pt idx="11">
                  <c:v>5909.7699002769368</c:v>
                </c:pt>
                <c:pt idx="12">
                  <c:v>5909.7699002769368</c:v>
                </c:pt>
                <c:pt idx="13">
                  <c:v>5909.7699002769368</c:v>
                </c:pt>
                <c:pt idx="14">
                  <c:v>5909.7699002769368</c:v>
                </c:pt>
                <c:pt idx="15">
                  <c:v>5909.7699002769368</c:v>
                </c:pt>
                <c:pt idx="16">
                  <c:v>5909.7699002769368</c:v>
                </c:pt>
                <c:pt idx="17">
                  <c:v>5909.7699002769368</c:v>
                </c:pt>
                <c:pt idx="18">
                  <c:v>5909.7699002769368</c:v>
                </c:pt>
                <c:pt idx="19">
                  <c:v>5909.7699002769368</c:v>
                </c:pt>
                <c:pt idx="20">
                  <c:v>5909.7699002769368</c:v>
                </c:pt>
                <c:pt idx="21">
                  <c:v>5909.7699002769368</c:v>
                </c:pt>
                <c:pt idx="22">
                  <c:v>5909.7699002769368</c:v>
                </c:pt>
                <c:pt idx="23">
                  <c:v>5909.7699002769368</c:v>
                </c:pt>
                <c:pt idx="24">
                  <c:v>5909.7699002769368</c:v>
                </c:pt>
                <c:pt idx="25">
                  <c:v>5909.7699002769368</c:v>
                </c:pt>
                <c:pt idx="26">
                  <c:v>5909.7699002769368</c:v>
                </c:pt>
                <c:pt idx="27">
                  <c:v>5909.7699002769368</c:v>
                </c:pt>
                <c:pt idx="28">
                  <c:v>5909.7699002769368</c:v>
                </c:pt>
                <c:pt idx="29">
                  <c:v>5909.7699002769368</c:v>
                </c:pt>
                <c:pt idx="30">
                  <c:v>5909.7699002769368</c:v>
                </c:pt>
                <c:pt idx="31">
                  <c:v>5909.7699002769368</c:v>
                </c:pt>
                <c:pt idx="32">
                  <c:v>5909.7699002769368</c:v>
                </c:pt>
                <c:pt idx="33">
                  <c:v>5909.7699002769368</c:v>
                </c:pt>
                <c:pt idx="34">
                  <c:v>5909.7699002769368</c:v>
                </c:pt>
                <c:pt idx="35">
                  <c:v>5909.7699002769368</c:v>
                </c:pt>
                <c:pt idx="36">
                  <c:v>5909.7699002769368</c:v>
                </c:pt>
                <c:pt idx="37">
                  <c:v>5909.7699002769368</c:v>
                </c:pt>
                <c:pt idx="38">
                  <c:v>5909.7699002769368</c:v>
                </c:pt>
                <c:pt idx="39">
                  <c:v>5909.7699002769368</c:v>
                </c:pt>
                <c:pt idx="40">
                  <c:v>5909.7699002769368</c:v>
                </c:pt>
                <c:pt idx="41">
                  <c:v>5909.7699002769368</c:v>
                </c:pt>
                <c:pt idx="42">
                  <c:v>5909.7699002769368</c:v>
                </c:pt>
                <c:pt idx="43">
                  <c:v>5909.7699002769368</c:v>
                </c:pt>
                <c:pt idx="44">
                  <c:v>5909.7699002769368</c:v>
                </c:pt>
                <c:pt idx="45">
                  <c:v>5909.7699002769368</c:v>
                </c:pt>
                <c:pt idx="46">
                  <c:v>5909.7699002769368</c:v>
                </c:pt>
                <c:pt idx="47">
                  <c:v>5909.7699002769368</c:v>
                </c:pt>
                <c:pt idx="48">
                  <c:v>5909.7699002769368</c:v>
                </c:pt>
                <c:pt idx="49">
                  <c:v>5909.7699002769368</c:v>
                </c:pt>
                <c:pt idx="50">
                  <c:v>5909.7699002769368</c:v>
                </c:pt>
                <c:pt idx="51">
                  <c:v>5909.7699002769368</c:v>
                </c:pt>
                <c:pt idx="52">
                  <c:v>5909.7699002769368</c:v>
                </c:pt>
                <c:pt idx="53">
                  <c:v>5909.7699002769368</c:v>
                </c:pt>
                <c:pt idx="54">
                  <c:v>5909.7699002769368</c:v>
                </c:pt>
                <c:pt idx="55">
                  <c:v>5909.7699002769368</c:v>
                </c:pt>
                <c:pt idx="56">
                  <c:v>5909.7699002769368</c:v>
                </c:pt>
                <c:pt idx="57">
                  <c:v>5909.7699002769368</c:v>
                </c:pt>
                <c:pt idx="58">
                  <c:v>5909.7699002769368</c:v>
                </c:pt>
                <c:pt idx="59">
                  <c:v>5909.7699002769368</c:v>
                </c:pt>
                <c:pt idx="60">
                  <c:v>5909.7699002769368</c:v>
                </c:pt>
                <c:pt idx="61">
                  <c:v>5909.7699002769368</c:v>
                </c:pt>
                <c:pt idx="62">
                  <c:v>5909.7699002769368</c:v>
                </c:pt>
                <c:pt idx="63">
                  <c:v>5909.7699002769368</c:v>
                </c:pt>
                <c:pt idx="64">
                  <c:v>5909.7699002769368</c:v>
                </c:pt>
                <c:pt idx="65">
                  <c:v>5909.7699002769368</c:v>
                </c:pt>
                <c:pt idx="66">
                  <c:v>5909.7699002769368</c:v>
                </c:pt>
                <c:pt idx="67">
                  <c:v>5909.7699002769368</c:v>
                </c:pt>
                <c:pt idx="68">
                  <c:v>5909.7699002769368</c:v>
                </c:pt>
                <c:pt idx="69">
                  <c:v>5909.7699002769368</c:v>
                </c:pt>
                <c:pt idx="70">
                  <c:v>5909.7699002769368</c:v>
                </c:pt>
                <c:pt idx="71">
                  <c:v>5909.7699002769368</c:v>
                </c:pt>
                <c:pt idx="72">
                  <c:v>5909.7699002769368</c:v>
                </c:pt>
                <c:pt idx="73">
                  <c:v>5909.7699002769368</c:v>
                </c:pt>
                <c:pt idx="74">
                  <c:v>5909.7699002769368</c:v>
                </c:pt>
                <c:pt idx="75">
                  <c:v>5909.7699002769368</c:v>
                </c:pt>
                <c:pt idx="76">
                  <c:v>5909.7699002769368</c:v>
                </c:pt>
                <c:pt idx="77">
                  <c:v>5909.7699002769368</c:v>
                </c:pt>
                <c:pt idx="78">
                  <c:v>5909.7699002769368</c:v>
                </c:pt>
                <c:pt idx="79">
                  <c:v>5909.7699002769368</c:v>
                </c:pt>
                <c:pt idx="80">
                  <c:v>5909.7699002769368</c:v>
                </c:pt>
                <c:pt idx="81">
                  <c:v>5909.7699002769368</c:v>
                </c:pt>
                <c:pt idx="82">
                  <c:v>5909.7699002769368</c:v>
                </c:pt>
                <c:pt idx="83">
                  <c:v>5909.7699002769368</c:v>
                </c:pt>
                <c:pt idx="84">
                  <c:v>5909.7699002769368</c:v>
                </c:pt>
                <c:pt idx="85">
                  <c:v>5909.7699002769368</c:v>
                </c:pt>
                <c:pt idx="86">
                  <c:v>5909.7699002769368</c:v>
                </c:pt>
                <c:pt idx="87">
                  <c:v>5909.7699002769368</c:v>
                </c:pt>
                <c:pt idx="88">
                  <c:v>5909.7699002769368</c:v>
                </c:pt>
                <c:pt idx="89">
                  <c:v>5909.7699002769368</c:v>
                </c:pt>
                <c:pt idx="90">
                  <c:v>5909.7699002769368</c:v>
                </c:pt>
                <c:pt idx="91">
                  <c:v>5909.7699002769368</c:v>
                </c:pt>
                <c:pt idx="92">
                  <c:v>5909.7699002769368</c:v>
                </c:pt>
                <c:pt idx="93">
                  <c:v>5909.7699002769368</c:v>
                </c:pt>
                <c:pt idx="94">
                  <c:v>5909.7699002769368</c:v>
                </c:pt>
                <c:pt idx="95">
                  <c:v>5909.7699002769368</c:v>
                </c:pt>
                <c:pt idx="96">
                  <c:v>5909.7699002769368</c:v>
                </c:pt>
                <c:pt idx="97">
                  <c:v>5909.7699002769368</c:v>
                </c:pt>
                <c:pt idx="98">
                  <c:v>5909.7699002769368</c:v>
                </c:pt>
                <c:pt idx="99">
                  <c:v>5909.7699002769368</c:v>
                </c:pt>
                <c:pt idx="100">
                  <c:v>5909.7699002769368</c:v>
                </c:pt>
                <c:pt idx="101">
                  <c:v>5909.7699002769368</c:v>
                </c:pt>
                <c:pt idx="102">
                  <c:v>5909.7699002769368</c:v>
                </c:pt>
                <c:pt idx="103">
                  <c:v>5909.7699002769368</c:v>
                </c:pt>
                <c:pt idx="104">
                  <c:v>5909.7699002769368</c:v>
                </c:pt>
                <c:pt idx="105">
                  <c:v>5909.7699002769368</c:v>
                </c:pt>
                <c:pt idx="106">
                  <c:v>5909.7699002769368</c:v>
                </c:pt>
                <c:pt idx="107">
                  <c:v>5909.7699002769368</c:v>
                </c:pt>
                <c:pt idx="108">
                  <c:v>5909.7699002769368</c:v>
                </c:pt>
                <c:pt idx="109">
                  <c:v>5909.7699002769368</c:v>
                </c:pt>
                <c:pt idx="110">
                  <c:v>5909.7699002769368</c:v>
                </c:pt>
                <c:pt idx="111">
                  <c:v>5909.7699002769368</c:v>
                </c:pt>
                <c:pt idx="112">
                  <c:v>5909.7699002769368</c:v>
                </c:pt>
                <c:pt idx="113">
                  <c:v>5909.7699002769368</c:v>
                </c:pt>
                <c:pt idx="114">
                  <c:v>5909.7699002769368</c:v>
                </c:pt>
                <c:pt idx="115">
                  <c:v>5909.7699002769368</c:v>
                </c:pt>
                <c:pt idx="116">
                  <c:v>5909.7699002769368</c:v>
                </c:pt>
                <c:pt idx="117">
                  <c:v>5909.7699002769368</c:v>
                </c:pt>
                <c:pt idx="118">
                  <c:v>5909.7699002769368</c:v>
                </c:pt>
                <c:pt idx="119">
                  <c:v>5909.7699002769368</c:v>
                </c:pt>
              </c:numCache>
            </c:numRef>
          </c:val>
          <c:smooth val="0"/>
          <c:extLst>
            <c:ext xmlns:c16="http://schemas.microsoft.com/office/drawing/2014/chart" uri="{C3380CC4-5D6E-409C-BE32-E72D297353CC}">
              <c16:uniqueId val="{00000003-75B2-45EE-B8C9-ABD763CC0B87}"/>
            </c:ext>
          </c:extLst>
        </c:ser>
        <c:dLbls>
          <c:showLegendKey val="0"/>
          <c:showVal val="0"/>
          <c:showCatName val="0"/>
          <c:showSerName val="0"/>
          <c:showPercent val="0"/>
          <c:showBubbleSize val="0"/>
        </c:dLbls>
        <c:marker val="1"/>
        <c:smooth val="0"/>
        <c:axId val="1746710191"/>
        <c:axId val="2037401231"/>
      </c:lineChart>
      <c:catAx>
        <c:axId val="1746710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037401231"/>
        <c:crosses val="autoZero"/>
        <c:auto val="1"/>
        <c:lblAlgn val="ctr"/>
        <c:lblOffset val="100"/>
        <c:noMultiLvlLbl val="0"/>
      </c:catAx>
      <c:valAx>
        <c:axId val="2037401231"/>
        <c:scaling>
          <c:orientation val="minMax"/>
          <c:max val="14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746710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Totale kost cumul aankoop VS huur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lineChart>
        <c:grouping val="standard"/>
        <c:varyColors val="0"/>
        <c:ser>
          <c:idx val="0"/>
          <c:order val="0"/>
          <c:tx>
            <c:strRef>
              <c:f>'gegevens voor grafiek'!$B$17</c:f>
              <c:strCache>
                <c:ptCount val="1"/>
                <c:pt idx="0">
                  <c:v>AANKOOP</c:v>
                </c:pt>
              </c:strCache>
            </c:strRef>
          </c:tx>
          <c:spPr>
            <a:ln w="28575" cap="rnd">
              <a:solidFill>
                <a:srgbClr val="00B050"/>
              </a:solidFill>
              <a:round/>
            </a:ln>
            <a:effectLst/>
          </c:spPr>
          <c:marker>
            <c:symbol val="none"/>
          </c:marker>
          <c:val>
            <c:numRef>
              <c:f>'gegevens voor grafiek'!$D$17:$DT$17</c:f>
              <c:numCache>
                <c:formatCode>General</c:formatCode>
                <c:ptCount val="121"/>
                <c:pt idx="1">
                  <c:v>5909.7699002769368</c:v>
                </c:pt>
                <c:pt idx="2">
                  <c:v>11819.539800553874</c:v>
                </c:pt>
                <c:pt idx="3">
                  <c:v>17729.30970083081</c:v>
                </c:pt>
                <c:pt idx="4">
                  <c:v>23639.079601107747</c:v>
                </c:pt>
                <c:pt idx="5">
                  <c:v>29548.849501384684</c:v>
                </c:pt>
                <c:pt idx="6">
                  <c:v>35458.619401661621</c:v>
                </c:pt>
                <c:pt idx="7">
                  <c:v>41368.389301938558</c:v>
                </c:pt>
                <c:pt idx="8">
                  <c:v>47278.159202215495</c:v>
                </c:pt>
                <c:pt idx="9">
                  <c:v>53187.929102492431</c:v>
                </c:pt>
                <c:pt idx="10">
                  <c:v>59097.699002769368</c:v>
                </c:pt>
                <c:pt idx="11">
                  <c:v>65007.468903046305</c:v>
                </c:pt>
                <c:pt idx="12">
                  <c:v>70917.238803323242</c:v>
                </c:pt>
                <c:pt idx="13">
                  <c:v>76827.008703600179</c:v>
                </c:pt>
                <c:pt idx="14">
                  <c:v>82736.778603877116</c:v>
                </c:pt>
                <c:pt idx="15">
                  <c:v>88646.548504154052</c:v>
                </c:pt>
                <c:pt idx="16">
                  <c:v>94556.318404430989</c:v>
                </c:pt>
                <c:pt idx="17">
                  <c:v>100466.08830470793</c:v>
                </c:pt>
                <c:pt idx="18">
                  <c:v>106375.85820498486</c:v>
                </c:pt>
                <c:pt idx="19">
                  <c:v>112285.6281052618</c:v>
                </c:pt>
                <c:pt idx="20">
                  <c:v>118195.39800553874</c:v>
                </c:pt>
                <c:pt idx="21">
                  <c:v>124105.16790581567</c:v>
                </c:pt>
                <c:pt idx="22">
                  <c:v>130014.93780609261</c:v>
                </c:pt>
                <c:pt idx="23">
                  <c:v>135924.70770636955</c:v>
                </c:pt>
                <c:pt idx="24">
                  <c:v>141834.47760664648</c:v>
                </c:pt>
                <c:pt idx="25">
                  <c:v>147744.24750692342</c:v>
                </c:pt>
                <c:pt idx="26">
                  <c:v>153654.01740720036</c:v>
                </c:pt>
                <c:pt idx="27">
                  <c:v>159563.78730747729</c:v>
                </c:pt>
                <c:pt idx="28">
                  <c:v>165473.55720775423</c:v>
                </c:pt>
                <c:pt idx="29">
                  <c:v>171383.32710803117</c:v>
                </c:pt>
                <c:pt idx="30">
                  <c:v>177293.0970083081</c:v>
                </c:pt>
                <c:pt idx="31">
                  <c:v>183202.86690858504</c:v>
                </c:pt>
                <c:pt idx="32">
                  <c:v>189112.63680886198</c:v>
                </c:pt>
                <c:pt idx="33">
                  <c:v>195022.40670913892</c:v>
                </c:pt>
                <c:pt idx="34">
                  <c:v>200932.17660941585</c:v>
                </c:pt>
                <c:pt idx="35">
                  <c:v>206841.94650969279</c:v>
                </c:pt>
                <c:pt idx="36">
                  <c:v>212751.71640996973</c:v>
                </c:pt>
                <c:pt idx="37">
                  <c:v>218661.48631024666</c:v>
                </c:pt>
                <c:pt idx="38">
                  <c:v>224571.2562105236</c:v>
                </c:pt>
                <c:pt idx="39">
                  <c:v>230481.02611080054</c:v>
                </c:pt>
                <c:pt idx="40">
                  <c:v>236390.79601107747</c:v>
                </c:pt>
                <c:pt idx="41">
                  <c:v>242300.56591135441</c:v>
                </c:pt>
                <c:pt idx="42">
                  <c:v>248210.33581163135</c:v>
                </c:pt>
                <c:pt idx="43">
                  <c:v>254120.10571190828</c:v>
                </c:pt>
                <c:pt idx="44">
                  <c:v>260029.87561218522</c:v>
                </c:pt>
                <c:pt idx="45">
                  <c:v>265939.64551246213</c:v>
                </c:pt>
                <c:pt idx="46">
                  <c:v>271849.41541273904</c:v>
                </c:pt>
                <c:pt idx="47">
                  <c:v>277759.18531301594</c:v>
                </c:pt>
                <c:pt idx="48">
                  <c:v>283668.95521329285</c:v>
                </c:pt>
                <c:pt idx="49">
                  <c:v>289578.72511356976</c:v>
                </c:pt>
                <c:pt idx="50">
                  <c:v>295488.49501384667</c:v>
                </c:pt>
                <c:pt idx="51">
                  <c:v>301398.26491412357</c:v>
                </c:pt>
                <c:pt idx="52">
                  <c:v>307308.03481440048</c:v>
                </c:pt>
                <c:pt idx="53">
                  <c:v>313217.80471467739</c:v>
                </c:pt>
                <c:pt idx="54">
                  <c:v>319127.5746149543</c:v>
                </c:pt>
                <c:pt idx="55">
                  <c:v>325037.34451523121</c:v>
                </c:pt>
                <c:pt idx="56">
                  <c:v>330947.11441550811</c:v>
                </c:pt>
                <c:pt idx="57">
                  <c:v>336856.88431578502</c:v>
                </c:pt>
                <c:pt idx="58">
                  <c:v>342766.65421606193</c:v>
                </c:pt>
                <c:pt idx="59">
                  <c:v>348676.42411633884</c:v>
                </c:pt>
                <c:pt idx="60">
                  <c:v>354586.19401661574</c:v>
                </c:pt>
                <c:pt idx="61">
                  <c:v>360495.96391689265</c:v>
                </c:pt>
                <c:pt idx="62">
                  <c:v>366405.73381716956</c:v>
                </c:pt>
                <c:pt idx="63">
                  <c:v>372315.50371744647</c:v>
                </c:pt>
                <c:pt idx="64">
                  <c:v>378225.27361772337</c:v>
                </c:pt>
                <c:pt idx="65">
                  <c:v>384135.04351800028</c:v>
                </c:pt>
                <c:pt idx="66">
                  <c:v>390044.81341827719</c:v>
                </c:pt>
                <c:pt idx="67">
                  <c:v>395954.5833185541</c:v>
                </c:pt>
                <c:pt idx="68">
                  <c:v>401864.35321883101</c:v>
                </c:pt>
                <c:pt idx="69">
                  <c:v>407774.12311910791</c:v>
                </c:pt>
                <c:pt idx="70">
                  <c:v>413683.89301938482</c:v>
                </c:pt>
                <c:pt idx="71">
                  <c:v>419593.66291966173</c:v>
                </c:pt>
                <c:pt idx="72">
                  <c:v>425503.43281993864</c:v>
                </c:pt>
                <c:pt idx="73">
                  <c:v>431413.20272021554</c:v>
                </c:pt>
                <c:pt idx="74">
                  <c:v>437322.97262049245</c:v>
                </c:pt>
                <c:pt idx="75">
                  <c:v>443232.74252076936</c:v>
                </c:pt>
                <c:pt idx="76">
                  <c:v>449142.51242104627</c:v>
                </c:pt>
                <c:pt idx="77">
                  <c:v>455052.28232132317</c:v>
                </c:pt>
                <c:pt idx="78">
                  <c:v>460962.05222160008</c:v>
                </c:pt>
                <c:pt idx="79">
                  <c:v>466871.82212187699</c:v>
                </c:pt>
                <c:pt idx="80">
                  <c:v>472781.5920221539</c:v>
                </c:pt>
                <c:pt idx="81">
                  <c:v>478691.36192243081</c:v>
                </c:pt>
                <c:pt idx="82">
                  <c:v>484601.13182270771</c:v>
                </c:pt>
                <c:pt idx="83">
                  <c:v>490510.90172298462</c:v>
                </c:pt>
                <c:pt idx="84">
                  <c:v>496420.67162326153</c:v>
                </c:pt>
                <c:pt idx="85">
                  <c:v>502330.44152353844</c:v>
                </c:pt>
                <c:pt idx="86">
                  <c:v>508240.21142381534</c:v>
                </c:pt>
                <c:pt idx="87">
                  <c:v>514149.98132409225</c:v>
                </c:pt>
                <c:pt idx="88">
                  <c:v>520059.75122436916</c:v>
                </c:pt>
                <c:pt idx="89">
                  <c:v>525969.52112464607</c:v>
                </c:pt>
                <c:pt idx="90">
                  <c:v>531879.29102492298</c:v>
                </c:pt>
                <c:pt idx="91">
                  <c:v>537789.06092519988</c:v>
                </c:pt>
                <c:pt idx="92">
                  <c:v>543698.83082547679</c:v>
                </c:pt>
                <c:pt idx="93">
                  <c:v>549608.6007257537</c:v>
                </c:pt>
                <c:pt idx="94">
                  <c:v>555518.37062603061</c:v>
                </c:pt>
                <c:pt idx="95">
                  <c:v>561428.14052630751</c:v>
                </c:pt>
                <c:pt idx="96">
                  <c:v>567337.91042658442</c:v>
                </c:pt>
                <c:pt idx="97">
                  <c:v>573247.68032686133</c:v>
                </c:pt>
                <c:pt idx="98">
                  <c:v>579157.45022713824</c:v>
                </c:pt>
                <c:pt idx="99">
                  <c:v>585067.22012741514</c:v>
                </c:pt>
                <c:pt idx="100">
                  <c:v>590976.99002769205</c:v>
                </c:pt>
                <c:pt idx="101">
                  <c:v>596886.75992796896</c:v>
                </c:pt>
                <c:pt idx="102">
                  <c:v>602796.52982824587</c:v>
                </c:pt>
                <c:pt idx="103">
                  <c:v>608706.29972852278</c:v>
                </c:pt>
                <c:pt idx="104">
                  <c:v>614616.06962879968</c:v>
                </c:pt>
                <c:pt idx="105">
                  <c:v>620525.83952907659</c:v>
                </c:pt>
                <c:pt idx="106">
                  <c:v>626435.6094293535</c:v>
                </c:pt>
                <c:pt idx="107">
                  <c:v>632345.37932963041</c:v>
                </c:pt>
                <c:pt idx="108">
                  <c:v>638255.14922990731</c:v>
                </c:pt>
                <c:pt idx="109">
                  <c:v>644164.91913018422</c:v>
                </c:pt>
                <c:pt idx="110">
                  <c:v>650074.68903046113</c:v>
                </c:pt>
                <c:pt idx="111">
                  <c:v>655984.45893073804</c:v>
                </c:pt>
                <c:pt idx="112">
                  <c:v>661894.22883101495</c:v>
                </c:pt>
                <c:pt idx="113">
                  <c:v>667803.99873129185</c:v>
                </c:pt>
                <c:pt idx="114">
                  <c:v>673713.76863156876</c:v>
                </c:pt>
                <c:pt idx="115">
                  <c:v>679623.53853184567</c:v>
                </c:pt>
                <c:pt idx="116">
                  <c:v>685533.30843212258</c:v>
                </c:pt>
                <c:pt idx="117">
                  <c:v>691443.07833239948</c:v>
                </c:pt>
                <c:pt idx="118">
                  <c:v>697352.84823267639</c:v>
                </c:pt>
                <c:pt idx="119">
                  <c:v>703262.6181329533</c:v>
                </c:pt>
                <c:pt idx="120">
                  <c:v>709172.38803323021</c:v>
                </c:pt>
              </c:numCache>
            </c:numRef>
          </c:val>
          <c:smooth val="0"/>
          <c:extLst>
            <c:ext xmlns:c16="http://schemas.microsoft.com/office/drawing/2014/chart" uri="{C3380CC4-5D6E-409C-BE32-E72D297353CC}">
              <c16:uniqueId val="{00000000-668E-4A7F-8E72-AA1E006B0039}"/>
            </c:ext>
          </c:extLst>
        </c:ser>
        <c:ser>
          <c:idx val="1"/>
          <c:order val="1"/>
          <c:tx>
            <c:strRef>
              <c:f>'gegevens voor grafiek'!$B$18</c:f>
              <c:strCache>
                <c:ptCount val="1"/>
                <c:pt idx="0">
                  <c:v>HUUR</c:v>
                </c:pt>
              </c:strCache>
            </c:strRef>
          </c:tx>
          <c:spPr>
            <a:ln w="28575" cap="rnd">
              <a:solidFill>
                <a:schemeClr val="tx1">
                  <a:lumMod val="65000"/>
                  <a:lumOff val="35000"/>
                </a:schemeClr>
              </a:solidFill>
              <a:round/>
            </a:ln>
            <a:effectLst/>
          </c:spPr>
          <c:marker>
            <c:symbol val="none"/>
          </c:marker>
          <c:val>
            <c:numRef>
              <c:f>'gegevens voor grafiek'!$D$18:$DT$18</c:f>
              <c:numCache>
                <c:formatCode>General</c:formatCode>
                <c:ptCount val="121"/>
                <c:pt idx="1">
                  <c:v>12206.674750692344</c:v>
                </c:pt>
                <c:pt idx="2">
                  <c:v>24413.349501384688</c:v>
                </c:pt>
                <c:pt idx="3">
                  <c:v>36620.024252077033</c:v>
                </c:pt>
                <c:pt idx="4">
                  <c:v>48826.699002769376</c:v>
                </c:pt>
                <c:pt idx="5">
                  <c:v>61033.373753461718</c:v>
                </c:pt>
                <c:pt idx="6">
                  <c:v>73240.048504154067</c:v>
                </c:pt>
                <c:pt idx="7">
                  <c:v>85446.723254846409</c:v>
                </c:pt>
                <c:pt idx="8">
                  <c:v>97653.398005538751</c:v>
                </c:pt>
                <c:pt idx="9">
                  <c:v>109860.07275623109</c:v>
                </c:pt>
                <c:pt idx="10">
                  <c:v>122066.74750692344</c:v>
                </c:pt>
                <c:pt idx="11">
                  <c:v>134273.42225761578</c:v>
                </c:pt>
                <c:pt idx="12">
                  <c:v>146480.09700830813</c:v>
                </c:pt>
                <c:pt idx="13">
                  <c:v>158686.77175900049</c:v>
                </c:pt>
                <c:pt idx="14">
                  <c:v>170893.44650969285</c:v>
                </c:pt>
                <c:pt idx="15">
                  <c:v>183100.1212603852</c:v>
                </c:pt>
                <c:pt idx="16">
                  <c:v>195306.79601107756</c:v>
                </c:pt>
                <c:pt idx="17">
                  <c:v>207513.47076176992</c:v>
                </c:pt>
                <c:pt idx="18">
                  <c:v>219720.14551246227</c:v>
                </c:pt>
                <c:pt idx="19">
                  <c:v>231926.82026315463</c:v>
                </c:pt>
                <c:pt idx="20">
                  <c:v>244133.49501384699</c:v>
                </c:pt>
                <c:pt idx="21">
                  <c:v>256340.16976453934</c:v>
                </c:pt>
                <c:pt idx="22">
                  <c:v>268546.84451523167</c:v>
                </c:pt>
                <c:pt idx="23">
                  <c:v>280753.519265924</c:v>
                </c:pt>
                <c:pt idx="24">
                  <c:v>292960.19401661633</c:v>
                </c:pt>
                <c:pt idx="25">
                  <c:v>305166.86876730865</c:v>
                </c:pt>
                <c:pt idx="26">
                  <c:v>317373.54351800098</c:v>
                </c:pt>
                <c:pt idx="27">
                  <c:v>329580.21826869331</c:v>
                </c:pt>
                <c:pt idx="28">
                  <c:v>341786.89301938564</c:v>
                </c:pt>
                <c:pt idx="29">
                  <c:v>353993.56777007796</c:v>
                </c:pt>
                <c:pt idx="30">
                  <c:v>366200.24252077029</c:v>
                </c:pt>
                <c:pt idx="31">
                  <c:v>378406.91727146262</c:v>
                </c:pt>
                <c:pt idx="32">
                  <c:v>390613.59202215495</c:v>
                </c:pt>
                <c:pt idx="33">
                  <c:v>402820.26677284727</c:v>
                </c:pt>
                <c:pt idx="34">
                  <c:v>415026.9415235396</c:v>
                </c:pt>
                <c:pt idx="35">
                  <c:v>427233.61627423193</c:v>
                </c:pt>
                <c:pt idx="36">
                  <c:v>439440.29102492426</c:v>
                </c:pt>
                <c:pt idx="37">
                  <c:v>439440.29102492426</c:v>
                </c:pt>
                <c:pt idx="38">
                  <c:v>439440.29102492426</c:v>
                </c:pt>
                <c:pt idx="39">
                  <c:v>439440.29102492426</c:v>
                </c:pt>
                <c:pt idx="40">
                  <c:v>439440.29102492426</c:v>
                </c:pt>
                <c:pt idx="41">
                  <c:v>439440.29102492426</c:v>
                </c:pt>
                <c:pt idx="42">
                  <c:v>439440.29102492426</c:v>
                </c:pt>
                <c:pt idx="43">
                  <c:v>443713.39040288667</c:v>
                </c:pt>
                <c:pt idx="44">
                  <c:v>447986.48978084908</c:v>
                </c:pt>
                <c:pt idx="45">
                  <c:v>452259.58915881149</c:v>
                </c:pt>
                <c:pt idx="46">
                  <c:v>456532.6885367739</c:v>
                </c:pt>
                <c:pt idx="47">
                  <c:v>460805.78791473631</c:v>
                </c:pt>
                <c:pt idx="48">
                  <c:v>465078.88729269872</c:v>
                </c:pt>
                <c:pt idx="49">
                  <c:v>469351.98667066114</c:v>
                </c:pt>
                <c:pt idx="50">
                  <c:v>473625.08604862355</c:v>
                </c:pt>
                <c:pt idx="51">
                  <c:v>477898.18542658596</c:v>
                </c:pt>
                <c:pt idx="52">
                  <c:v>482171.28480454837</c:v>
                </c:pt>
                <c:pt idx="53">
                  <c:v>486444.38418251078</c:v>
                </c:pt>
                <c:pt idx="54">
                  <c:v>490717.48356047319</c:v>
                </c:pt>
                <c:pt idx="55">
                  <c:v>494990.5829384356</c:v>
                </c:pt>
                <c:pt idx="56">
                  <c:v>494990.5829384356</c:v>
                </c:pt>
                <c:pt idx="57">
                  <c:v>494990.5829384356</c:v>
                </c:pt>
                <c:pt idx="58">
                  <c:v>494990.5829384356</c:v>
                </c:pt>
                <c:pt idx="59">
                  <c:v>494990.5829384356</c:v>
                </c:pt>
                <c:pt idx="60">
                  <c:v>494990.5829384356</c:v>
                </c:pt>
                <c:pt idx="61">
                  <c:v>494990.5829384356</c:v>
                </c:pt>
                <c:pt idx="62">
                  <c:v>500932.81289341243</c:v>
                </c:pt>
                <c:pt idx="63">
                  <c:v>506875.04284838925</c:v>
                </c:pt>
                <c:pt idx="64">
                  <c:v>512817.27280336607</c:v>
                </c:pt>
                <c:pt idx="65">
                  <c:v>518759.50275834289</c:v>
                </c:pt>
                <c:pt idx="66">
                  <c:v>524701.73271331971</c:v>
                </c:pt>
                <c:pt idx="67">
                  <c:v>530643.96266829653</c:v>
                </c:pt>
                <c:pt idx="68">
                  <c:v>536586.19262327335</c:v>
                </c:pt>
                <c:pt idx="69">
                  <c:v>542528.42257825017</c:v>
                </c:pt>
                <c:pt idx="70">
                  <c:v>548470.652533227</c:v>
                </c:pt>
                <c:pt idx="71">
                  <c:v>554412.88248820382</c:v>
                </c:pt>
                <c:pt idx="72">
                  <c:v>560355.11244318064</c:v>
                </c:pt>
                <c:pt idx="73">
                  <c:v>566297.34239815746</c:v>
                </c:pt>
                <c:pt idx="74">
                  <c:v>572239.57235313428</c:v>
                </c:pt>
                <c:pt idx="75">
                  <c:v>578181.8023081111</c:v>
                </c:pt>
                <c:pt idx="76">
                  <c:v>584124.03226308792</c:v>
                </c:pt>
                <c:pt idx="77">
                  <c:v>590066.26221806474</c:v>
                </c:pt>
                <c:pt idx="78">
                  <c:v>596008.49217304157</c:v>
                </c:pt>
                <c:pt idx="79">
                  <c:v>601950.72212801839</c:v>
                </c:pt>
                <c:pt idx="80">
                  <c:v>607892.95208299521</c:v>
                </c:pt>
                <c:pt idx="81">
                  <c:v>613835.18203797203</c:v>
                </c:pt>
                <c:pt idx="82">
                  <c:v>619777.41199294885</c:v>
                </c:pt>
                <c:pt idx="83">
                  <c:v>625719.64194792567</c:v>
                </c:pt>
                <c:pt idx="84">
                  <c:v>631661.87190290249</c:v>
                </c:pt>
                <c:pt idx="85">
                  <c:v>631661.87190290249</c:v>
                </c:pt>
                <c:pt idx="86">
                  <c:v>631661.87190290249</c:v>
                </c:pt>
                <c:pt idx="87">
                  <c:v>631661.87190290249</c:v>
                </c:pt>
                <c:pt idx="88">
                  <c:v>631661.87190290249</c:v>
                </c:pt>
                <c:pt idx="89">
                  <c:v>631661.87190290249</c:v>
                </c:pt>
                <c:pt idx="90">
                  <c:v>631661.87190290249</c:v>
                </c:pt>
                <c:pt idx="91">
                  <c:v>637604.10185787932</c:v>
                </c:pt>
                <c:pt idx="92">
                  <c:v>643546.33181285614</c:v>
                </c:pt>
                <c:pt idx="93">
                  <c:v>649488.56176783296</c:v>
                </c:pt>
                <c:pt idx="94">
                  <c:v>655430.79172280978</c:v>
                </c:pt>
                <c:pt idx="95">
                  <c:v>661373.0216777866</c:v>
                </c:pt>
                <c:pt idx="96">
                  <c:v>667315.25163276342</c:v>
                </c:pt>
                <c:pt idx="97">
                  <c:v>673257.48158774024</c:v>
                </c:pt>
                <c:pt idx="98">
                  <c:v>679199.71154271706</c:v>
                </c:pt>
                <c:pt idx="99">
                  <c:v>685141.94149769389</c:v>
                </c:pt>
                <c:pt idx="100">
                  <c:v>691084.17145267071</c:v>
                </c:pt>
                <c:pt idx="101">
                  <c:v>697026.40140764753</c:v>
                </c:pt>
                <c:pt idx="102">
                  <c:v>702968.63136262435</c:v>
                </c:pt>
                <c:pt idx="103">
                  <c:v>708910.86131760117</c:v>
                </c:pt>
                <c:pt idx="104">
                  <c:v>714853.09127257799</c:v>
                </c:pt>
                <c:pt idx="105">
                  <c:v>714853.09127257799</c:v>
                </c:pt>
                <c:pt idx="106">
                  <c:v>714853.09127257799</c:v>
                </c:pt>
                <c:pt idx="107">
                  <c:v>714853.09127257799</c:v>
                </c:pt>
                <c:pt idx="108">
                  <c:v>714853.09127257799</c:v>
                </c:pt>
                <c:pt idx="109">
                  <c:v>714853.09127257799</c:v>
                </c:pt>
                <c:pt idx="110">
                  <c:v>714853.09127257799</c:v>
                </c:pt>
                <c:pt idx="111">
                  <c:v>719126.1906505404</c:v>
                </c:pt>
                <c:pt idx="112">
                  <c:v>723399.29002850282</c:v>
                </c:pt>
                <c:pt idx="113">
                  <c:v>727672.38940646523</c:v>
                </c:pt>
                <c:pt idx="114">
                  <c:v>731945.48878442764</c:v>
                </c:pt>
                <c:pt idx="115">
                  <c:v>736218.58816239005</c:v>
                </c:pt>
                <c:pt idx="116">
                  <c:v>740491.68754035246</c:v>
                </c:pt>
                <c:pt idx="117">
                  <c:v>744764.78691831487</c:v>
                </c:pt>
                <c:pt idx="118">
                  <c:v>749037.88629627728</c:v>
                </c:pt>
                <c:pt idx="119">
                  <c:v>753310.9856742397</c:v>
                </c:pt>
                <c:pt idx="120">
                  <c:v>757584.08505220211</c:v>
                </c:pt>
              </c:numCache>
            </c:numRef>
          </c:val>
          <c:smooth val="0"/>
          <c:extLst>
            <c:ext xmlns:c16="http://schemas.microsoft.com/office/drawing/2014/chart" uri="{C3380CC4-5D6E-409C-BE32-E72D297353CC}">
              <c16:uniqueId val="{00000001-668E-4A7F-8E72-AA1E006B0039}"/>
            </c:ext>
          </c:extLst>
        </c:ser>
        <c:ser>
          <c:idx val="2"/>
          <c:order val="2"/>
          <c:tx>
            <c:strRef>
              <c:f>'gegevens voor grafiek'!$B$19</c:f>
              <c:strCache>
                <c:ptCount val="1"/>
                <c:pt idx="0">
                  <c:v>HUUR via partner</c:v>
                </c:pt>
              </c:strCache>
            </c:strRef>
          </c:tx>
          <c:spPr>
            <a:ln w="28575" cap="rnd">
              <a:solidFill>
                <a:srgbClr val="0070C0"/>
              </a:solidFill>
              <a:round/>
            </a:ln>
            <a:effectLst/>
          </c:spPr>
          <c:marker>
            <c:symbol val="none"/>
          </c:marker>
          <c:val>
            <c:numRef>
              <c:f>'gegevens voor grafiek'!$E$19:$DT$19</c:f>
              <c:numCache>
                <c:formatCode>General</c:formatCode>
                <c:ptCount val="120"/>
                <c:pt idx="0">
                  <c:v>7784.4381837487381</c:v>
                </c:pt>
                <c:pt idx="1">
                  <c:v>15568.876367497476</c:v>
                </c:pt>
                <c:pt idx="2">
                  <c:v>23353.314551246214</c:v>
                </c:pt>
                <c:pt idx="3">
                  <c:v>31137.752734994952</c:v>
                </c:pt>
                <c:pt idx="4">
                  <c:v>38922.19091874369</c:v>
                </c:pt>
                <c:pt idx="5">
                  <c:v>46706.629102492429</c:v>
                </c:pt>
                <c:pt idx="6">
                  <c:v>54491.067286241167</c:v>
                </c:pt>
                <c:pt idx="7">
                  <c:v>62275.505469989905</c:v>
                </c:pt>
                <c:pt idx="8">
                  <c:v>70059.94365373865</c:v>
                </c:pt>
                <c:pt idx="9">
                  <c:v>77844.381837487395</c:v>
                </c:pt>
                <c:pt idx="10">
                  <c:v>85628.820021236141</c:v>
                </c:pt>
                <c:pt idx="11">
                  <c:v>93413.258204984886</c:v>
                </c:pt>
                <c:pt idx="12">
                  <c:v>101197.69638873363</c:v>
                </c:pt>
                <c:pt idx="13">
                  <c:v>108982.13457248238</c:v>
                </c:pt>
                <c:pt idx="14">
                  <c:v>116766.57275623112</c:v>
                </c:pt>
                <c:pt idx="15">
                  <c:v>124551.01093997987</c:v>
                </c:pt>
                <c:pt idx="16">
                  <c:v>132335.44912372861</c:v>
                </c:pt>
                <c:pt idx="17">
                  <c:v>140119.88730747736</c:v>
                </c:pt>
                <c:pt idx="18">
                  <c:v>147904.3254912261</c:v>
                </c:pt>
                <c:pt idx="19">
                  <c:v>155688.76367497485</c:v>
                </c:pt>
                <c:pt idx="20">
                  <c:v>163473.20185872359</c:v>
                </c:pt>
                <c:pt idx="21">
                  <c:v>171257.64004247234</c:v>
                </c:pt>
                <c:pt idx="22">
                  <c:v>179042.07822622109</c:v>
                </c:pt>
                <c:pt idx="23">
                  <c:v>186826.51640996983</c:v>
                </c:pt>
                <c:pt idx="24">
                  <c:v>194610.95459371858</c:v>
                </c:pt>
                <c:pt idx="25">
                  <c:v>202395.39277746732</c:v>
                </c:pt>
                <c:pt idx="26">
                  <c:v>210179.83096121607</c:v>
                </c:pt>
                <c:pt idx="27">
                  <c:v>217964.26914496481</c:v>
                </c:pt>
                <c:pt idx="28">
                  <c:v>225748.70732871356</c:v>
                </c:pt>
                <c:pt idx="29">
                  <c:v>233533.1455124623</c:v>
                </c:pt>
                <c:pt idx="30">
                  <c:v>241317.58369621105</c:v>
                </c:pt>
                <c:pt idx="31">
                  <c:v>249102.02187995979</c:v>
                </c:pt>
                <c:pt idx="32">
                  <c:v>256886.46006370854</c:v>
                </c:pt>
                <c:pt idx="33">
                  <c:v>264670.89824745728</c:v>
                </c:pt>
                <c:pt idx="34">
                  <c:v>272455.33643120603</c:v>
                </c:pt>
                <c:pt idx="35">
                  <c:v>280239.77461495477</c:v>
                </c:pt>
                <c:pt idx="36">
                  <c:v>280239.77461495477</c:v>
                </c:pt>
                <c:pt idx="37">
                  <c:v>280239.77461495477</c:v>
                </c:pt>
                <c:pt idx="38">
                  <c:v>280239.77461495477</c:v>
                </c:pt>
                <c:pt idx="39">
                  <c:v>280239.77461495477</c:v>
                </c:pt>
                <c:pt idx="40">
                  <c:v>280239.77461495477</c:v>
                </c:pt>
                <c:pt idx="41">
                  <c:v>280239.77461495477</c:v>
                </c:pt>
                <c:pt idx="42">
                  <c:v>284512.87399291719</c:v>
                </c:pt>
                <c:pt idx="43">
                  <c:v>288785.9733708796</c:v>
                </c:pt>
                <c:pt idx="44">
                  <c:v>293059.07274884201</c:v>
                </c:pt>
                <c:pt idx="45">
                  <c:v>297332.17212680442</c:v>
                </c:pt>
                <c:pt idx="46">
                  <c:v>301605.27150476683</c:v>
                </c:pt>
                <c:pt idx="47">
                  <c:v>305878.37088272924</c:v>
                </c:pt>
                <c:pt idx="48">
                  <c:v>310151.47026069165</c:v>
                </c:pt>
                <c:pt idx="49">
                  <c:v>314424.56963865407</c:v>
                </c:pt>
                <c:pt idx="50">
                  <c:v>318697.66901661648</c:v>
                </c:pt>
                <c:pt idx="51">
                  <c:v>322970.76839457889</c:v>
                </c:pt>
                <c:pt idx="52">
                  <c:v>327243.8677725413</c:v>
                </c:pt>
                <c:pt idx="53">
                  <c:v>331516.96715050371</c:v>
                </c:pt>
                <c:pt idx="54">
                  <c:v>335790.06652846612</c:v>
                </c:pt>
                <c:pt idx="55">
                  <c:v>335790.06652846612</c:v>
                </c:pt>
                <c:pt idx="56">
                  <c:v>335790.06652846612</c:v>
                </c:pt>
                <c:pt idx="57">
                  <c:v>335790.06652846612</c:v>
                </c:pt>
                <c:pt idx="58">
                  <c:v>335790.06652846612</c:v>
                </c:pt>
                <c:pt idx="59">
                  <c:v>335790.06652846612</c:v>
                </c:pt>
                <c:pt idx="60">
                  <c:v>335790.06652846612</c:v>
                </c:pt>
                <c:pt idx="61">
                  <c:v>343574.50471221487</c:v>
                </c:pt>
                <c:pt idx="62">
                  <c:v>351358.94289596361</c:v>
                </c:pt>
                <c:pt idx="63">
                  <c:v>359143.38107971236</c:v>
                </c:pt>
                <c:pt idx="64">
                  <c:v>366927.8192634611</c:v>
                </c:pt>
                <c:pt idx="65">
                  <c:v>374712.25744720985</c:v>
                </c:pt>
                <c:pt idx="66">
                  <c:v>382496.69563095859</c:v>
                </c:pt>
                <c:pt idx="67">
                  <c:v>390281.13381470734</c:v>
                </c:pt>
                <c:pt idx="68">
                  <c:v>398065.57199845609</c:v>
                </c:pt>
                <c:pt idx="69">
                  <c:v>405850.01018220483</c:v>
                </c:pt>
                <c:pt idx="70">
                  <c:v>413634.44836595358</c:v>
                </c:pt>
                <c:pt idx="71">
                  <c:v>421418.88654970232</c:v>
                </c:pt>
                <c:pt idx="72">
                  <c:v>429203.32473345107</c:v>
                </c:pt>
                <c:pt idx="73">
                  <c:v>436987.76291719981</c:v>
                </c:pt>
                <c:pt idx="74">
                  <c:v>444772.20110094856</c:v>
                </c:pt>
                <c:pt idx="75">
                  <c:v>452556.6392846973</c:v>
                </c:pt>
                <c:pt idx="76">
                  <c:v>460341.07746844605</c:v>
                </c:pt>
                <c:pt idx="77">
                  <c:v>468125.51565219479</c:v>
                </c:pt>
                <c:pt idx="78">
                  <c:v>475909.95383594354</c:v>
                </c:pt>
                <c:pt idx="79">
                  <c:v>483694.39201969228</c:v>
                </c:pt>
                <c:pt idx="80">
                  <c:v>491478.83020344103</c:v>
                </c:pt>
                <c:pt idx="81">
                  <c:v>499263.26838718978</c:v>
                </c:pt>
                <c:pt idx="82">
                  <c:v>507047.70657093852</c:v>
                </c:pt>
                <c:pt idx="83">
                  <c:v>514832.14475468727</c:v>
                </c:pt>
                <c:pt idx="84">
                  <c:v>514832.14475468727</c:v>
                </c:pt>
                <c:pt idx="85">
                  <c:v>514832.14475468727</c:v>
                </c:pt>
                <c:pt idx="86">
                  <c:v>514832.14475468727</c:v>
                </c:pt>
                <c:pt idx="87">
                  <c:v>514832.14475468727</c:v>
                </c:pt>
                <c:pt idx="88">
                  <c:v>514832.14475468727</c:v>
                </c:pt>
                <c:pt idx="89">
                  <c:v>514832.14475468727</c:v>
                </c:pt>
                <c:pt idx="90">
                  <c:v>522616.58293843601</c:v>
                </c:pt>
                <c:pt idx="91">
                  <c:v>530401.0211221847</c:v>
                </c:pt>
                <c:pt idx="92">
                  <c:v>538185.45930593344</c:v>
                </c:pt>
                <c:pt idx="93">
                  <c:v>545969.89748968219</c:v>
                </c:pt>
                <c:pt idx="94">
                  <c:v>553754.33567343093</c:v>
                </c:pt>
                <c:pt idx="95">
                  <c:v>561538.77385717968</c:v>
                </c:pt>
                <c:pt idx="96">
                  <c:v>569323.21204092843</c:v>
                </c:pt>
                <c:pt idx="97">
                  <c:v>577107.65022467717</c:v>
                </c:pt>
                <c:pt idx="98">
                  <c:v>584892.08840842592</c:v>
                </c:pt>
                <c:pt idx="99">
                  <c:v>592676.52659217466</c:v>
                </c:pt>
                <c:pt idx="100">
                  <c:v>600460.96477592341</c:v>
                </c:pt>
                <c:pt idx="101">
                  <c:v>608245.40295967215</c:v>
                </c:pt>
                <c:pt idx="102">
                  <c:v>616029.8411434209</c:v>
                </c:pt>
                <c:pt idx="103">
                  <c:v>623814.27932716964</c:v>
                </c:pt>
                <c:pt idx="104">
                  <c:v>623814.27932716964</c:v>
                </c:pt>
                <c:pt idx="105">
                  <c:v>623814.27932716964</c:v>
                </c:pt>
                <c:pt idx="106">
                  <c:v>623814.27932716964</c:v>
                </c:pt>
                <c:pt idx="107">
                  <c:v>623814.27932716964</c:v>
                </c:pt>
                <c:pt idx="108">
                  <c:v>623814.27932716964</c:v>
                </c:pt>
                <c:pt idx="109">
                  <c:v>623814.27932716964</c:v>
                </c:pt>
                <c:pt idx="110">
                  <c:v>628087.37870513205</c:v>
                </c:pt>
                <c:pt idx="111">
                  <c:v>632360.47808309447</c:v>
                </c:pt>
                <c:pt idx="112">
                  <c:v>636633.57746105688</c:v>
                </c:pt>
                <c:pt idx="113">
                  <c:v>640906.67683901929</c:v>
                </c:pt>
                <c:pt idx="114">
                  <c:v>645179.7762169817</c:v>
                </c:pt>
                <c:pt idx="115">
                  <c:v>649452.87559494411</c:v>
                </c:pt>
                <c:pt idx="116">
                  <c:v>653725.97497290652</c:v>
                </c:pt>
                <c:pt idx="117">
                  <c:v>657999.07435086893</c:v>
                </c:pt>
                <c:pt idx="118">
                  <c:v>662272.17372883135</c:v>
                </c:pt>
                <c:pt idx="119">
                  <c:v>666545.27310679376</c:v>
                </c:pt>
              </c:numCache>
            </c:numRef>
          </c:val>
          <c:smooth val="0"/>
          <c:extLst>
            <c:ext xmlns:c16="http://schemas.microsoft.com/office/drawing/2014/chart" uri="{C3380CC4-5D6E-409C-BE32-E72D297353CC}">
              <c16:uniqueId val="{00000003-668E-4A7F-8E72-AA1E006B0039}"/>
            </c:ext>
          </c:extLst>
        </c:ser>
        <c:dLbls>
          <c:showLegendKey val="0"/>
          <c:showVal val="0"/>
          <c:showCatName val="0"/>
          <c:showSerName val="0"/>
          <c:showPercent val="0"/>
          <c:showBubbleSize val="0"/>
        </c:dLbls>
        <c:smooth val="0"/>
        <c:axId val="2033295583"/>
        <c:axId val="2086227311"/>
      </c:lineChart>
      <c:catAx>
        <c:axId val="203329558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086227311"/>
        <c:crosses val="autoZero"/>
        <c:auto val="1"/>
        <c:lblAlgn val="ctr"/>
        <c:lblOffset val="100"/>
        <c:noMultiLvlLbl val="0"/>
      </c:catAx>
      <c:valAx>
        <c:axId val="2086227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033295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1</xdr:rowOff>
    </xdr:from>
    <xdr:to>
      <xdr:col>16</xdr:col>
      <xdr:colOff>1</xdr:colOff>
      <xdr:row>20</xdr:row>
      <xdr:rowOff>0</xdr:rowOff>
    </xdr:to>
    <xdr:graphicFrame macro="">
      <xdr:nvGraphicFramePr>
        <xdr:cNvPr id="2" name="Grafiek 1">
          <a:extLst>
            <a:ext uri="{FF2B5EF4-FFF2-40B4-BE49-F238E27FC236}">
              <a16:creationId xmlns:a16="http://schemas.microsoft.com/office/drawing/2014/main" id="{78483E1F-0EB3-4860-8CCB-4EED559F1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21</xdr:row>
      <xdr:rowOff>1</xdr:rowOff>
    </xdr:from>
    <xdr:to>
      <xdr:col>16</xdr:col>
      <xdr:colOff>1</xdr:colOff>
      <xdr:row>40</xdr:row>
      <xdr:rowOff>0</xdr:rowOff>
    </xdr:to>
    <xdr:graphicFrame macro="">
      <xdr:nvGraphicFramePr>
        <xdr:cNvPr id="3" name="Grafiek 2">
          <a:extLst>
            <a:ext uri="{FF2B5EF4-FFF2-40B4-BE49-F238E27FC236}">
              <a16:creationId xmlns:a16="http://schemas.microsoft.com/office/drawing/2014/main" id="{B76AA256-B741-4BD9-B8FC-5EB43BA97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1</xdr:rowOff>
    </xdr:from>
    <xdr:to>
      <xdr:col>16</xdr:col>
      <xdr:colOff>1</xdr:colOff>
      <xdr:row>20</xdr:row>
      <xdr:rowOff>0</xdr:rowOff>
    </xdr:to>
    <xdr:graphicFrame macro="">
      <xdr:nvGraphicFramePr>
        <xdr:cNvPr id="2" name="Grafiek 1">
          <a:extLst>
            <a:ext uri="{FF2B5EF4-FFF2-40B4-BE49-F238E27FC236}">
              <a16:creationId xmlns:a16="http://schemas.microsoft.com/office/drawing/2014/main" id="{35C20FB3-1098-4355-8DF4-6B40D5C68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21</xdr:row>
      <xdr:rowOff>1</xdr:rowOff>
    </xdr:from>
    <xdr:to>
      <xdr:col>16</xdr:col>
      <xdr:colOff>1</xdr:colOff>
      <xdr:row>40</xdr:row>
      <xdr:rowOff>0</xdr:rowOff>
    </xdr:to>
    <xdr:graphicFrame macro="">
      <xdr:nvGraphicFramePr>
        <xdr:cNvPr id="3" name="Grafiek 2">
          <a:extLst>
            <a:ext uri="{FF2B5EF4-FFF2-40B4-BE49-F238E27FC236}">
              <a16:creationId xmlns:a16="http://schemas.microsoft.com/office/drawing/2014/main" id="{E56DEC60-B6D8-4AF3-A045-0F2CE1995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1CB4D-D6FC-40DC-9353-DEF705A14405}">
  <dimension ref="B2:O31"/>
  <sheetViews>
    <sheetView workbookViewId="0">
      <selection activeCell="B2" sqref="B2:O31"/>
    </sheetView>
  </sheetViews>
  <sheetFormatPr defaultColWidth="8.77734375" defaultRowHeight="14.4" x14ac:dyDescent="0.3"/>
  <sheetData>
    <row r="2" spans="2:15" x14ac:dyDescent="0.3">
      <c r="B2" s="37" t="s">
        <v>70</v>
      </c>
      <c r="C2" s="37"/>
      <c r="D2" s="37"/>
      <c r="E2" s="37"/>
      <c r="F2" s="37"/>
      <c r="G2" s="37"/>
      <c r="H2" s="37"/>
      <c r="I2" s="37"/>
      <c r="J2" s="37"/>
      <c r="K2" s="37"/>
      <c r="L2" s="37"/>
      <c r="M2" s="37"/>
      <c r="N2" s="37"/>
      <c r="O2" s="37"/>
    </row>
    <row r="3" spans="2:15" x14ac:dyDescent="0.3">
      <c r="B3" s="37"/>
      <c r="C3" s="37"/>
      <c r="D3" s="37"/>
      <c r="E3" s="37"/>
      <c r="F3" s="37"/>
      <c r="G3" s="37"/>
      <c r="H3" s="37"/>
      <c r="I3" s="37"/>
      <c r="J3" s="37"/>
      <c r="K3" s="37"/>
      <c r="L3" s="37"/>
      <c r="M3" s="37"/>
      <c r="N3" s="37"/>
      <c r="O3" s="37"/>
    </row>
    <row r="4" spans="2:15" x14ac:dyDescent="0.3">
      <c r="B4" s="37"/>
      <c r="C4" s="37"/>
      <c r="D4" s="37"/>
      <c r="E4" s="37"/>
      <c r="F4" s="37"/>
      <c r="G4" s="37"/>
      <c r="H4" s="37"/>
      <c r="I4" s="37"/>
      <c r="J4" s="37"/>
      <c r="K4" s="37"/>
      <c r="L4" s="37"/>
      <c r="M4" s="37"/>
      <c r="N4" s="37"/>
      <c r="O4" s="37"/>
    </row>
    <row r="5" spans="2:15" x14ac:dyDescent="0.3">
      <c r="B5" s="37"/>
      <c r="C5" s="37"/>
      <c r="D5" s="37"/>
      <c r="E5" s="37"/>
      <c r="F5" s="37"/>
      <c r="G5" s="37"/>
      <c r="H5" s="37"/>
      <c r="I5" s="37"/>
      <c r="J5" s="37"/>
      <c r="K5" s="37"/>
      <c r="L5" s="37"/>
      <c r="M5" s="37"/>
      <c r="N5" s="37"/>
      <c r="O5" s="37"/>
    </row>
    <row r="6" spans="2:15" x14ac:dyDescent="0.3">
      <c r="B6" s="37"/>
      <c r="C6" s="37"/>
      <c r="D6" s="37"/>
      <c r="E6" s="37"/>
      <c r="F6" s="37"/>
      <c r="G6" s="37"/>
      <c r="H6" s="37"/>
      <c r="I6" s="37"/>
      <c r="J6" s="37"/>
      <c r="K6" s="37"/>
      <c r="L6" s="37"/>
      <c r="M6" s="37"/>
      <c r="N6" s="37"/>
      <c r="O6" s="37"/>
    </row>
    <row r="7" spans="2:15" x14ac:dyDescent="0.3">
      <c r="B7" s="37"/>
      <c r="C7" s="37"/>
      <c r="D7" s="37"/>
      <c r="E7" s="37"/>
      <c r="F7" s="37"/>
      <c r="G7" s="37"/>
      <c r="H7" s="37"/>
      <c r="I7" s="37"/>
      <c r="J7" s="37"/>
      <c r="K7" s="37"/>
      <c r="L7" s="37"/>
      <c r="M7" s="37"/>
      <c r="N7" s="37"/>
      <c r="O7" s="37"/>
    </row>
    <row r="8" spans="2:15" x14ac:dyDescent="0.3">
      <c r="B8" s="37"/>
      <c r="C8" s="37"/>
      <c r="D8" s="37"/>
      <c r="E8" s="37"/>
      <c r="F8" s="37"/>
      <c r="G8" s="37"/>
      <c r="H8" s="37"/>
      <c r="I8" s="37"/>
      <c r="J8" s="37"/>
      <c r="K8" s="37"/>
      <c r="L8" s="37"/>
      <c r="M8" s="37"/>
      <c r="N8" s="37"/>
      <c r="O8" s="37"/>
    </row>
    <row r="9" spans="2:15" x14ac:dyDescent="0.3">
      <c r="B9" s="37"/>
      <c r="C9" s="37"/>
      <c r="D9" s="37"/>
      <c r="E9" s="37"/>
      <c r="F9" s="37"/>
      <c r="G9" s="37"/>
      <c r="H9" s="37"/>
      <c r="I9" s="37"/>
      <c r="J9" s="37"/>
      <c r="K9" s="37"/>
      <c r="L9" s="37"/>
      <c r="M9" s="37"/>
      <c r="N9" s="37"/>
      <c r="O9" s="37"/>
    </row>
    <row r="10" spans="2:15" x14ac:dyDescent="0.3">
      <c r="B10" s="37"/>
      <c r="C10" s="37"/>
      <c r="D10" s="37"/>
      <c r="E10" s="37"/>
      <c r="F10" s="37"/>
      <c r="G10" s="37"/>
      <c r="H10" s="37"/>
      <c r="I10" s="37"/>
      <c r="J10" s="37"/>
      <c r="K10" s="37"/>
      <c r="L10" s="37"/>
      <c r="M10" s="37"/>
      <c r="N10" s="37"/>
      <c r="O10" s="37"/>
    </row>
    <row r="11" spans="2:15" x14ac:dyDescent="0.3">
      <c r="B11" s="37"/>
      <c r="C11" s="37"/>
      <c r="D11" s="37"/>
      <c r="E11" s="37"/>
      <c r="F11" s="37"/>
      <c r="G11" s="37"/>
      <c r="H11" s="37"/>
      <c r="I11" s="37"/>
      <c r="J11" s="37"/>
      <c r="K11" s="37"/>
      <c r="L11" s="37"/>
      <c r="M11" s="37"/>
      <c r="N11" s="37"/>
      <c r="O11" s="37"/>
    </row>
    <row r="12" spans="2:15" x14ac:dyDescent="0.3">
      <c r="B12" s="37"/>
      <c r="C12" s="37"/>
      <c r="D12" s="37"/>
      <c r="E12" s="37"/>
      <c r="F12" s="37"/>
      <c r="G12" s="37"/>
      <c r="H12" s="37"/>
      <c r="I12" s="37"/>
      <c r="J12" s="37"/>
      <c r="K12" s="37"/>
      <c r="L12" s="37"/>
      <c r="M12" s="37"/>
      <c r="N12" s="37"/>
      <c r="O12" s="37"/>
    </row>
    <row r="13" spans="2:15" x14ac:dyDescent="0.3">
      <c r="B13" s="37"/>
      <c r="C13" s="37"/>
      <c r="D13" s="37"/>
      <c r="E13" s="37"/>
      <c r="F13" s="37"/>
      <c r="G13" s="37"/>
      <c r="H13" s="37"/>
      <c r="I13" s="37"/>
      <c r="J13" s="37"/>
      <c r="K13" s="37"/>
      <c r="L13" s="37"/>
      <c r="M13" s="37"/>
      <c r="N13" s="37"/>
      <c r="O13" s="37"/>
    </row>
    <row r="14" spans="2:15" x14ac:dyDescent="0.3">
      <c r="B14" s="37"/>
      <c r="C14" s="37"/>
      <c r="D14" s="37"/>
      <c r="E14" s="37"/>
      <c r="F14" s="37"/>
      <c r="G14" s="37"/>
      <c r="H14" s="37"/>
      <c r="I14" s="37"/>
      <c r="J14" s="37"/>
      <c r="K14" s="37"/>
      <c r="L14" s="37"/>
      <c r="M14" s="37"/>
      <c r="N14" s="37"/>
      <c r="O14" s="37"/>
    </row>
    <row r="15" spans="2:15" x14ac:dyDescent="0.3">
      <c r="B15" s="37"/>
      <c r="C15" s="37"/>
      <c r="D15" s="37"/>
      <c r="E15" s="37"/>
      <c r="F15" s="37"/>
      <c r="G15" s="37"/>
      <c r="H15" s="37"/>
      <c r="I15" s="37"/>
      <c r="J15" s="37"/>
      <c r="K15" s="37"/>
      <c r="L15" s="37"/>
      <c r="M15" s="37"/>
      <c r="N15" s="37"/>
      <c r="O15" s="37"/>
    </row>
    <row r="16" spans="2:15" x14ac:dyDescent="0.3">
      <c r="B16" s="37"/>
      <c r="C16" s="37"/>
      <c r="D16" s="37"/>
      <c r="E16" s="37"/>
      <c r="F16" s="37"/>
      <c r="G16" s="37"/>
      <c r="H16" s="37"/>
      <c r="I16" s="37"/>
      <c r="J16" s="37"/>
      <c r="K16" s="37"/>
      <c r="L16" s="37"/>
      <c r="M16" s="37"/>
      <c r="N16" s="37"/>
      <c r="O16" s="37"/>
    </row>
    <row r="17" spans="2:15" x14ac:dyDescent="0.3">
      <c r="B17" s="37"/>
      <c r="C17" s="37"/>
      <c r="D17" s="37"/>
      <c r="E17" s="37"/>
      <c r="F17" s="37"/>
      <c r="G17" s="37"/>
      <c r="H17" s="37"/>
      <c r="I17" s="37"/>
      <c r="J17" s="37"/>
      <c r="K17" s="37"/>
      <c r="L17" s="37"/>
      <c r="M17" s="37"/>
      <c r="N17" s="37"/>
      <c r="O17" s="37"/>
    </row>
    <row r="18" spans="2:15" x14ac:dyDescent="0.3">
      <c r="B18" s="37"/>
      <c r="C18" s="37"/>
      <c r="D18" s="37"/>
      <c r="E18" s="37"/>
      <c r="F18" s="37"/>
      <c r="G18" s="37"/>
      <c r="H18" s="37"/>
      <c r="I18" s="37"/>
      <c r="J18" s="37"/>
      <c r="K18" s="37"/>
      <c r="L18" s="37"/>
      <c r="M18" s="37"/>
      <c r="N18" s="37"/>
      <c r="O18" s="37"/>
    </row>
    <row r="19" spans="2:15" x14ac:dyDescent="0.3">
      <c r="B19" s="37"/>
      <c r="C19" s="37"/>
      <c r="D19" s="37"/>
      <c r="E19" s="37"/>
      <c r="F19" s="37"/>
      <c r="G19" s="37"/>
      <c r="H19" s="37"/>
      <c r="I19" s="37"/>
      <c r="J19" s="37"/>
      <c r="K19" s="37"/>
      <c r="L19" s="37"/>
      <c r="M19" s="37"/>
      <c r="N19" s="37"/>
      <c r="O19" s="37"/>
    </row>
    <row r="20" spans="2:15" x14ac:dyDescent="0.3">
      <c r="B20" s="37"/>
      <c r="C20" s="37"/>
      <c r="D20" s="37"/>
      <c r="E20" s="37"/>
      <c r="F20" s="37"/>
      <c r="G20" s="37"/>
      <c r="H20" s="37"/>
      <c r="I20" s="37"/>
      <c r="J20" s="37"/>
      <c r="K20" s="37"/>
      <c r="L20" s="37"/>
      <c r="M20" s="37"/>
      <c r="N20" s="37"/>
      <c r="O20" s="37"/>
    </row>
    <row r="21" spans="2:15" x14ac:dyDescent="0.3">
      <c r="B21" s="37"/>
      <c r="C21" s="37"/>
      <c r="D21" s="37"/>
      <c r="E21" s="37"/>
      <c r="F21" s="37"/>
      <c r="G21" s="37"/>
      <c r="H21" s="37"/>
      <c r="I21" s="37"/>
      <c r="J21" s="37"/>
      <c r="K21" s="37"/>
      <c r="L21" s="37"/>
      <c r="M21" s="37"/>
      <c r="N21" s="37"/>
      <c r="O21" s="37"/>
    </row>
    <row r="22" spans="2:15" x14ac:dyDescent="0.3">
      <c r="B22" s="37"/>
      <c r="C22" s="37"/>
      <c r="D22" s="37"/>
      <c r="E22" s="37"/>
      <c r="F22" s="37"/>
      <c r="G22" s="37"/>
      <c r="H22" s="37"/>
      <c r="I22" s="37"/>
      <c r="J22" s="37"/>
      <c r="K22" s="37"/>
      <c r="L22" s="37"/>
      <c r="M22" s="37"/>
      <c r="N22" s="37"/>
      <c r="O22" s="37"/>
    </row>
    <row r="23" spans="2:15" x14ac:dyDescent="0.3">
      <c r="B23" s="37"/>
      <c r="C23" s="37"/>
      <c r="D23" s="37"/>
      <c r="E23" s="37"/>
      <c r="F23" s="37"/>
      <c r="G23" s="37"/>
      <c r="H23" s="37"/>
      <c r="I23" s="37"/>
      <c r="J23" s="37"/>
      <c r="K23" s="37"/>
      <c r="L23" s="37"/>
      <c r="M23" s="37"/>
      <c r="N23" s="37"/>
      <c r="O23" s="37"/>
    </row>
    <row r="24" spans="2:15" x14ac:dyDescent="0.3">
      <c r="B24" s="37"/>
      <c r="C24" s="37"/>
      <c r="D24" s="37"/>
      <c r="E24" s="37"/>
      <c r="F24" s="37"/>
      <c r="G24" s="37"/>
      <c r="H24" s="37"/>
      <c r="I24" s="37"/>
      <c r="J24" s="37"/>
      <c r="K24" s="37"/>
      <c r="L24" s="37"/>
      <c r="M24" s="37"/>
      <c r="N24" s="37"/>
      <c r="O24" s="37"/>
    </row>
    <row r="25" spans="2:15" x14ac:dyDescent="0.3">
      <c r="B25" s="37"/>
      <c r="C25" s="37"/>
      <c r="D25" s="37"/>
      <c r="E25" s="37"/>
      <c r="F25" s="37"/>
      <c r="G25" s="37"/>
      <c r="H25" s="37"/>
      <c r="I25" s="37"/>
      <c r="J25" s="37"/>
      <c r="K25" s="37"/>
      <c r="L25" s="37"/>
      <c r="M25" s="37"/>
      <c r="N25" s="37"/>
      <c r="O25" s="37"/>
    </row>
    <row r="26" spans="2:15" x14ac:dyDescent="0.3">
      <c r="B26" s="37"/>
      <c r="C26" s="37"/>
      <c r="D26" s="37"/>
      <c r="E26" s="37"/>
      <c r="F26" s="37"/>
      <c r="G26" s="37"/>
      <c r="H26" s="37"/>
      <c r="I26" s="37"/>
      <c r="J26" s="37"/>
      <c r="K26" s="37"/>
      <c r="L26" s="37"/>
      <c r="M26" s="37"/>
      <c r="N26" s="37"/>
      <c r="O26" s="37"/>
    </row>
    <row r="27" spans="2:15" x14ac:dyDescent="0.3">
      <c r="B27" s="37"/>
      <c r="C27" s="37"/>
      <c r="D27" s="37"/>
      <c r="E27" s="37"/>
      <c r="F27" s="37"/>
      <c r="G27" s="37"/>
      <c r="H27" s="37"/>
      <c r="I27" s="37"/>
      <c r="J27" s="37"/>
      <c r="K27" s="37"/>
      <c r="L27" s="37"/>
      <c r="M27" s="37"/>
      <c r="N27" s="37"/>
      <c r="O27" s="37"/>
    </row>
    <row r="28" spans="2:15" x14ac:dyDescent="0.3">
      <c r="B28" s="37"/>
      <c r="C28" s="37"/>
      <c r="D28" s="37"/>
      <c r="E28" s="37"/>
      <c r="F28" s="37"/>
      <c r="G28" s="37"/>
      <c r="H28" s="37"/>
      <c r="I28" s="37"/>
      <c r="J28" s="37"/>
      <c r="K28" s="37"/>
      <c r="L28" s="37"/>
      <c r="M28" s="37"/>
      <c r="N28" s="37"/>
      <c r="O28" s="37"/>
    </row>
    <row r="29" spans="2:15" x14ac:dyDescent="0.3">
      <c r="B29" s="37"/>
      <c r="C29" s="37"/>
      <c r="D29" s="37"/>
      <c r="E29" s="37"/>
      <c r="F29" s="37"/>
      <c r="G29" s="37"/>
      <c r="H29" s="37"/>
      <c r="I29" s="37"/>
      <c r="J29" s="37"/>
      <c r="K29" s="37"/>
      <c r="L29" s="37"/>
      <c r="M29" s="37"/>
      <c r="N29" s="37"/>
      <c r="O29" s="37"/>
    </row>
    <row r="30" spans="2:15" x14ac:dyDescent="0.3">
      <c r="B30" s="37"/>
      <c r="C30" s="37"/>
      <c r="D30" s="37"/>
      <c r="E30" s="37"/>
      <c r="F30" s="37"/>
      <c r="G30" s="37"/>
      <c r="H30" s="37"/>
      <c r="I30" s="37"/>
      <c r="J30" s="37"/>
      <c r="K30" s="37"/>
      <c r="L30" s="37"/>
      <c r="M30" s="37"/>
      <c r="N30" s="37"/>
      <c r="O30" s="37"/>
    </row>
    <row r="31" spans="2:15" x14ac:dyDescent="0.3">
      <c r="B31" s="37"/>
      <c r="C31" s="37"/>
      <c r="D31" s="37"/>
      <c r="E31" s="37"/>
      <c r="F31" s="37"/>
      <c r="G31" s="37"/>
      <c r="H31" s="37"/>
      <c r="I31" s="37"/>
      <c r="J31" s="37"/>
      <c r="K31" s="37"/>
      <c r="L31" s="37"/>
      <c r="M31" s="37"/>
      <c r="N31" s="37"/>
      <c r="O31" s="37"/>
    </row>
  </sheetData>
  <mergeCells count="1">
    <mergeCell ref="B2:O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49DA3-7451-4036-9055-E2BC6CF74891}">
  <dimension ref="A1:I128"/>
  <sheetViews>
    <sheetView topLeftCell="A40" workbookViewId="0">
      <selection activeCell="C61" sqref="C61"/>
    </sheetView>
  </sheetViews>
  <sheetFormatPr defaultColWidth="8.77734375" defaultRowHeight="14.4" x14ac:dyDescent="0.3"/>
  <cols>
    <col min="2" max="2" width="33.77734375" customWidth="1"/>
    <col min="3" max="3" width="14.44140625" bestFit="1" customWidth="1"/>
    <col min="5" max="5" width="12.6640625" bestFit="1" customWidth="1"/>
    <col min="6" max="6" width="12.6640625" customWidth="1"/>
    <col min="7" max="7" width="10.109375" bestFit="1" customWidth="1"/>
    <col min="8" max="8" width="3.33203125" bestFit="1" customWidth="1"/>
    <col min="9" max="9" width="27.109375" customWidth="1"/>
  </cols>
  <sheetData>
    <row r="1" spans="1:9" x14ac:dyDescent="0.3">
      <c r="A1" s="1" t="s">
        <v>0</v>
      </c>
    </row>
    <row r="3" spans="1:9" ht="18" x14ac:dyDescent="0.35">
      <c r="B3" s="15" t="s">
        <v>7</v>
      </c>
    </row>
    <row r="4" spans="1:9" ht="18" x14ac:dyDescent="0.35">
      <c r="B4" s="15" t="s">
        <v>59</v>
      </c>
    </row>
    <row r="5" spans="1:9" x14ac:dyDescent="0.3">
      <c r="B5" s="7" t="s">
        <v>23</v>
      </c>
    </row>
    <row r="6" spans="1:9" x14ac:dyDescent="0.3">
      <c r="B6" t="s">
        <v>1</v>
      </c>
      <c r="C6" s="21">
        <v>300000</v>
      </c>
      <c r="D6" t="s">
        <v>6</v>
      </c>
    </row>
    <row r="7" spans="1:9" x14ac:dyDescent="0.3">
      <c r="B7" t="s">
        <v>3</v>
      </c>
      <c r="C7" s="22">
        <v>10</v>
      </c>
      <c r="D7" t="s">
        <v>2</v>
      </c>
    </row>
    <row r="8" spans="1:9" x14ac:dyDescent="0.3">
      <c r="B8" t="s">
        <v>4</v>
      </c>
      <c r="C8" s="21">
        <v>25</v>
      </c>
      <c r="D8" t="s">
        <v>5</v>
      </c>
      <c r="E8" t="s">
        <v>82</v>
      </c>
    </row>
    <row r="9" spans="1:9" x14ac:dyDescent="0.3">
      <c r="B9" t="s">
        <v>11</v>
      </c>
      <c r="C9" s="21">
        <v>80</v>
      </c>
      <c r="D9" t="s">
        <v>5</v>
      </c>
    </row>
    <row r="10" spans="1:9" x14ac:dyDescent="0.3">
      <c r="B10" s="1" t="s">
        <v>52</v>
      </c>
      <c r="C10" s="25">
        <f>C6*(1-C8/100)</f>
        <v>225000</v>
      </c>
      <c r="D10" t="s">
        <v>6</v>
      </c>
    </row>
    <row r="12" spans="1:9" x14ac:dyDescent="0.3">
      <c r="B12" s="7" t="s">
        <v>10</v>
      </c>
      <c r="C12" s="7" t="s">
        <v>16</v>
      </c>
      <c r="D12" s="7" t="s">
        <v>19</v>
      </c>
      <c r="E12" s="7" t="s">
        <v>17</v>
      </c>
      <c r="F12" s="7"/>
      <c r="G12" s="7" t="s">
        <v>18</v>
      </c>
      <c r="H12" s="7"/>
    </row>
    <row r="13" spans="1:9" x14ac:dyDescent="0.3">
      <c r="B13" t="s">
        <v>9</v>
      </c>
      <c r="C13" s="22">
        <v>450</v>
      </c>
      <c r="D13" t="s">
        <v>6</v>
      </c>
      <c r="E13" s="3">
        <f>C7*4</f>
        <v>40</v>
      </c>
      <c r="F13" t="s">
        <v>33</v>
      </c>
      <c r="G13" s="3">
        <f>E13*C13</f>
        <v>18000</v>
      </c>
      <c r="H13" s="3"/>
      <c r="I13" t="s">
        <v>22</v>
      </c>
    </row>
    <row r="14" spans="1:9" x14ac:dyDescent="0.3">
      <c r="B14" t="s">
        <v>8</v>
      </c>
      <c r="C14" s="22">
        <v>1200</v>
      </c>
      <c r="D14" t="s">
        <v>6</v>
      </c>
      <c r="E14" s="3">
        <f>C7</f>
        <v>10</v>
      </c>
      <c r="F14" t="s">
        <v>33</v>
      </c>
      <c r="G14" s="3">
        <f>C14*E14</f>
        <v>12000</v>
      </c>
      <c r="H14" s="3"/>
    </row>
    <row r="15" spans="1:9" x14ac:dyDescent="0.3">
      <c r="B15" t="s">
        <v>15</v>
      </c>
      <c r="C15" s="22">
        <v>30000</v>
      </c>
      <c r="D15" t="s">
        <v>6</v>
      </c>
      <c r="E15" s="3">
        <f>C7/5</f>
        <v>2</v>
      </c>
      <c r="F15" t="s">
        <v>33</v>
      </c>
      <c r="G15" s="3">
        <f>E15*C15</f>
        <v>60000</v>
      </c>
      <c r="H15" s="3"/>
    </row>
    <row r="16" spans="1:9" x14ac:dyDescent="0.3">
      <c r="B16" t="s">
        <v>48</v>
      </c>
      <c r="C16" s="22">
        <f>C6</f>
        <v>300000</v>
      </c>
      <c r="D16" t="s">
        <v>6</v>
      </c>
      <c r="E16" s="13">
        <v>0.05</v>
      </c>
      <c r="F16" s="13">
        <f>POWER((1+E16),C7)-1</f>
        <v>0.62889462677744157</v>
      </c>
      <c r="G16" s="3">
        <f>C16*F16</f>
        <v>188668.38803323248</v>
      </c>
      <c r="H16" s="3"/>
    </row>
    <row r="17" spans="2:9" x14ac:dyDescent="0.3">
      <c r="B17" s="1" t="s">
        <v>53</v>
      </c>
      <c r="E17" s="3"/>
      <c r="G17" s="4">
        <f>SUM(G13:G16)</f>
        <v>278668.38803323248</v>
      </c>
      <c r="H17" s="4" t="s">
        <v>6</v>
      </c>
    </row>
    <row r="18" spans="2:9" x14ac:dyDescent="0.3">
      <c r="E18" s="3"/>
    </row>
    <row r="19" spans="2:9" x14ac:dyDescent="0.3">
      <c r="B19" s="7" t="s">
        <v>12</v>
      </c>
      <c r="C19" s="7" t="s">
        <v>16</v>
      </c>
      <c r="D19" s="7" t="s">
        <v>19</v>
      </c>
      <c r="E19" s="7" t="s">
        <v>17</v>
      </c>
      <c r="F19" s="7"/>
      <c r="G19" s="7" t="s">
        <v>18</v>
      </c>
      <c r="H19" s="7"/>
    </row>
    <row r="20" spans="2:9" x14ac:dyDescent="0.3">
      <c r="B20" s="5" t="s">
        <v>41</v>
      </c>
      <c r="C20" s="23">
        <v>0.25</v>
      </c>
      <c r="D20" s="5" t="s">
        <v>14</v>
      </c>
      <c r="E20" s="3">
        <f>230*10*3/1000*8*220*C7*C9/100</f>
        <v>97152</v>
      </c>
      <c r="F20" t="s">
        <v>13</v>
      </c>
      <c r="G20" s="3">
        <f>C20*E20</f>
        <v>24288</v>
      </c>
      <c r="H20" s="3"/>
      <c r="I20" t="s">
        <v>42</v>
      </c>
    </row>
    <row r="21" spans="2:9" x14ac:dyDescent="0.3">
      <c r="B21" t="s">
        <v>21</v>
      </c>
      <c r="C21" s="24">
        <v>0.25900000000000001</v>
      </c>
      <c r="D21" t="s">
        <v>5</v>
      </c>
      <c r="E21" s="3">
        <f>C6</f>
        <v>300000</v>
      </c>
      <c r="F21" t="s">
        <v>6</v>
      </c>
      <c r="G21" s="3">
        <f>E21*C21/100*C9/100*C7</f>
        <v>6216</v>
      </c>
      <c r="H21" s="3"/>
    </row>
    <row r="22" spans="2:9" x14ac:dyDescent="0.3">
      <c r="B22" s="14" t="s">
        <v>26</v>
      </c>
      <c r="C22" s="21">
        <v>35000</v>
      </c>
      <c r="D22" t="s">
        <v>27</v>
      </c>
      <c r="E22" s="3">
        <v>5</v>
      </c>
      <c r="F22" t="s">
        <v>34</v>
      </c>
      <c r="G22" s="3">
        <f>E22*C22</f>
        <v>175000</v>
      </c>
      <c r="H22" s="3"/>
    </row>
    <row r="23" spans="2:9" x14ac:dyDescent="0.3">
      <c r="B23" s="26" t="s">
        <v>54</v>
      </c>
      <c r="C23" s="1"/>
      <c r="E23" s="3"/>
      <c r="G23" s="4">
        <f>SUM(G20:G22)</f>
        <v>205504</v>
      </c>
      <c r="H23" s="4" t="s">
        <v>6</v>
      </c>
    </row>
    <row r="25" spans="2:9" x14ac:dyDescent="0.3">
      <c r="B25" s="1" t="s">
        <v>37</v>
      </c>
    </row>
    <row r="26" spans="2:9" x14ac:dyDescent="0.3">
      <c r="B26" t="s">
        <v>23</v>
      </c>
      <c r="C26" s="2">
        <f>C6*(1-C8/100)</f>
        <v>225000</v>
      </c>
      <c r="D26" t="s">
        <v>6</v>
      </c>
    </row>
    <row r="27" spans="2:9" x14ac:dyDescent="0.3">
      <c r="B27" t="s">
        <v>10</v>
      </c>
      <c r="C27" s="3">
        <f>SUM(G13:G16)</f>
        <v>278668.38803323248</v>
      </c>
      <c r="D27" t="s">
        <v>6</v>
      </c>
    </row>
    <row r="28" spans="2:9" x14ac:dyDescent="0.3">
      <c r="B28" t="s">
        <v>12</v>
      </c>
      <c r="C28" s="3">
        <f>G20+G21+G22</f>
        <v>205504</v>
      </c>
      <c r="D28" t="s">
        <v>6</v>
      </c>
    </row>
    <row r="29" spans="2:9" ht="15" thickBot="1" x14ac:dyDescent="0.35">
      <c r="B29" s="1" t="s">
        <v>24</v>
      </c>
      <c r="C29" s="4">
        <f>SUM(C26:C28)</f>
        <v>709172.38803323242</v>
      </c>
      <c r="D29" s="1" t="s">
        <v>6</v>
      </c>
    </row>
    <row r="30" spans="2:9" ht="15" thickBot="1" x14ac:dyDescent="0.35">
      <c r="B30" s="16" t="s">
        <v>39</v>
      </c>
      <c r="C30" s="17">
        <f>C29/(12*C7)</f>
        <v>5909.7699002769368</v>
      </c>
      <c r="D30" s="18" t="s">
        <v>6</v>
      </c>
    </row>
    <row r="33" spans="2:9" ht="18" x14ac:dyDescent="0.35">
      <c r="B33" s="15" t="s">
        <v>35</v>
      </c>
    </row>
    <row r="34" spans="2:9" ht="18" x14ac:dyDescent="0.35">
      <c r="B34" s="15" t="s">
        <v>59</v>
      </c>
    </row>
    <row r="35" spans="2:9" x14ac:dyDescent="0.3">
      <c r="B35" s="7" t="s">
        <v>23</v>
      </c>
    </row>
    <row r="36" spans="2:9" x14ac:dyDescent="0.3">
      <c r="B36" t="s">
        <v>1</v>
      </c>
      <c r="C36" s="22">
        <f>C6</f>
        <v>300000</v>
      </c>
      <c r="D36" t="s">
        <v>6</v>
      </c>
    </row>
    <row r="37" spans="2:9" x14ac:dyDescent="0.3">
      <c r="B37" t="s">
        <v>3</v>
      </c>
      <c r="C37" s="22">
        <v>10</v>
      </c>
      <c r="D37" t="s">
        <v>2</v>
      </c>
    </row>
    <row r="38" spans="2:9" x14ac:dyDescent="0.3">
      <c r="B38" t="s">
        <v>4</v>
      </c>
      <c r="C38" s="21">
        <v>16</v>
      </c>
      <c r="D38" t="s">
        <v>5</v>
      </c>
    </row>
    <row r="39" spans="2:9" x14ac:dyDescent="0.3">
      <c r="B39" t="s">
        <v>11</v>
      </c>
      <c r="C39" s="29">
        <v>50</v>
      </c>
      <c r="D39" s="1" t="s">
        <v>5</v>
      </c>
    </row>
    <row r="40" spans="2:9" x14ac:dyDescent="0.3">
      <c r="B40" s="1" t="s">
        <v>52</v>
      </c>
      <c r="C40" s="25">
        <f>C36*(1-C38/100)</f>
        <v>252000</v>
      </c>
    </row>
    <row r="42" spans="2:9" x14ac:dyDescent="0.3">
      <c r="B42" s="7" t="s">
        <v>10</v>
      </c>
      <c r="C42" s="7" t="s">
        <v>16</v>
      </c>
      <c r="D42" s="7" t="s">
        <v>19</v>
      </c>
      <c r="E42" s="7" t="s">
        <v>17</v>
      </c>
      <c r="F42" s="7"/>
      <c r="G42" s="7" t="s">
        <v>18</v>
      </c>
      <c r="H42" s="7"/>
    </row>
    <row r="43" spans="2:9" x14ac:dyDescent="0.3">
      <c r="B43" t="s">
        <v>9</v>
      </c>
      <c r="C43" s="22">
        <v>450</v>
      </c>
      <c r="D43" t="s">
        <v>6</v>
      </c>
      <c r="E43" s="3">
        <f>4*C37</f>
        <v>40</v>
      </c>
      <c r="F43" t="s">
        <v>33</v>
      </c>
      <c r="G43" s="3">
        <f>E43*C43</f>
        <v>18000</v>
      </c>
      <c r="H43" t="s">
        <v>6</v>
      </c>
      <c r="I43" t="s">
        <v>22</v>
      </c>
    </row>
    <row r="44" spans="2:9" x14ac:dyDescent="0.3">
      <c r="B44" t="s">
        <v>8</v>
      </c>
      <c r="C44" s="22">
        <v>1200</v>
      </c>
      <c r="D44" t="s">
        <v>6</v>
      </c>
      <c r="E44" s="3">
        <f>C37</f>
        <v>10</v>
      </c>
      <c r="F44" t="s">
        <v>33</v>
      </c>
      <c r="G44" s="3">
        <f>C44*E44</f>
        <v>12000</v>
      </c>
      <c r="H44" t="s">
        <v>6</v>
      </c>
    </row>
    <row r="45" spans="2:9" x14ac:dyDescent="0.3">
      <c r="B45" t="s">
        <v>15</v>
      </c>
      <c r="C45" s="22">
        <v>30000</v>
      </c>
      <c r="D45" t="s">
        <v>6</v>
      </c>
      <c r="E45" s="3">
        <f>C37/5</f>
        <v>2</v>
      </c>
      <c r="F45" t="s">
        <v>33</v>
      </c>
      <c r="G45" s="3">
        <f>E45*C45</f>
        <v>60000</v>
      </c>
      <c r="H45" t="s">
        <v>6</v>
      </c>
    </row>
    <row r="46" spans="2:9" x14ac:dyDescent="0.3">
      <c r="B46" t="s">
        <v>48</v>
      </c>
      <c r="C46" s="22">
        <f>C36</f>
        <v>300000</v>
      </c>
      <c r="D46" t="s">
        <v>6</v>
      </c>
      <c r="E46" s="13">
        <v>0.05</v>
      </c>
      <c r="F46" s="13">
        <f>POWER((1+E46),C37)-1</f>
        <v>0.62889462677744157</v>
      </c>
      <c r="G46" s="3">
        <f>C46*F46</f>
        <v>188668.38803323248</v>
      </c>
      <c r="H46" t="s">
        <v>6</v>
      </c>
      <c r="I46" t="s">
        <v>49</v>
      </c>
    </row>
    <row r="47" spans="2:9" x14ac:dyDescent="0.3">
      <c r="B47" s="1" t="s">
        <v>53</v>
      </c>
      <c r="E47" s="3"/>
      <c r="G47" s="4">
        <f>SUM(G43:G46)</f>
        <v>278668.38803323248</v>
      </c>
      <c r="H47" s="1" t="s">
        <v>6</v>
      </c>
    </row>
    <row r="48" spans="2:9" x14ac:dyDescent="0.3">
      <c r="E48" s="3"/>
    </row>
    <row r="49" spans="2:9" x14ac:dyDescent="0.3">
      <c r="B49" s="7" t="s">
        <v>55</v>
      </c>
      <c r="C49" s="7" t="s">
        <v>16</v>
      </c>
      <c r="D49" s="7" t="s">
        <v>19</v>
      </c>
      <c r="E49" s="7" t="s">
        <v>17</v>
      </c>
      <c r="F49" s="7"/>
      <c r="G49" s="7" t="s">
        <v>18</v>
      </c>
      <c r="H49" s="7"/>
    </row>
    <row r="50" spans="2:9" x14ac:dyDescent="0.3">
      <c r="B50" s="5" t="s">
        <v>46</v>
      </c>
      <c r="C50" s="5">
        <f>3*12</f>
        <v>36</v>
      </c>
      <c r="D50" s="5" t="s">
        <v>56</v>
      </c>
      <c r="E50" s="7"/>
      <c r="F50" s="7"/>
      <c r="G50" s="7"/>
    </row>
    <row r="51" spans="2:9" x14ac:dyDescent="0.3">
      <c r="B51" s="5" t="s">
        <v>41</v>
      </c>
      <c r="C51" s="23">
        <v>0.25</v>
      </c>
      <c r="D51" s="5" t="s">
        <v>14</v>
      </c>
      <c r="E51" s="3">
        <f>230*10*3/1000*8*220*C50/12</f>
        <v>36432</v>
      </c>
      <c r="F51" t="s">
        <v>13</v>
      </c>
      <c r="G51" s="3">
        <f>C51*E51</f>
        <v>9108</v>
      </c>
      <c r="H51" t="s">
        <v>6</v>
      </c>
      <c r="I51" t="s">
        <v>44</v>
      </c>
    </row>
    <row r="52" spans="2:9" x14ac:dyDescent="0.3">
      <c r="B52" t="s">
        <v>21</v>
      </c>
      <c r="C52" s="24">
        <v>0.25900000000000001</v>
      </c>
      <c r="D52" t="s">
        <v>5</v>
      </c>
      <c r="E52" s="3">
        <f>C36</f>
        <v>300000</v>
      </c>
      <c r="F52" t="s">
        <v>6</v>
      </c>
      <c r="G52" s="3">
        <f>E52*C52/100*C50/12</f>
        <v>2331</v>
      </c>
      <c r="H52" t="s">
        <v>6</v>
      </c>
      <c r="I52" t="s">
        <v>57</v>
      </c>
    </row>
    <row r="53" spans="2:9" x14ac:dyDescent="0.3">
      <c r="B53" s="14" t="s">
        <v>26</v>
      </c>
      <c r="C53" s="21">
        <v>30000</v>
      </c>
      <c r="D53" t="s">
        <v>27</v>
      </c>
      <c r="E53" s="3">
        <v>1</v>
      </c>
      <c r="F53" t="s">
        <v>34</v>
      </c>
      <c r="G53" s="3">
        <f>E53*C53</f>
        <v>30000</v>
      </c>
      <c r="H53" t="s">
        <v>6</v>
      </c>
      <c r="I53" s="1" t="s">
        <v>45</v>
      </c>
    </row>
    <row r="54" spans="2:9" x14ac:dyDescent="0.3">
      <c r="B54" s="26" t="s">
        <v>54</v>
      </c>
      <c r="C54" s="1"/>
      <c r="E54" s="3"/>
      <c r="G54" s="4">
        <f>SUM(G51:G53)</f>
        <v>41439</v>
      </c>
      <c r="H54" s="1" t="s">
        <v>6</v>
      </c>
    </row>
    <row r="55" spans="2:9" x14ac:dyDescent="0.3">
      <c r="F55" s="7" t="s">
        <v>25</v>
      </c>
      <c r="G55" s="27">
        <f>G54/C50</f>
        <v>1151.0833333333333</v>
      </c>
      <c r="H55" s="1" t="s">
        <v>6</v>
      </c>
    </row>
    <row r="56" spans="2:9" x14ac:dyDescent="0.3">
      <c r="B56" s="1" t="s">
        <v>40</v>
      </c>
    </row>
    <row r="57" spans="2:9" x14ac:dyDescent="0.3">
      <c r="B57" s="10" t="s">
        <v>23</v>
      </c>
      <c r="C57" s="19">
        <f>C36*(1-C38/100)</f>
        <v>252000</v>
      </c>
      <c r="D57" s="10" t="s">
        <v>6</v>
      </c>
    </row>
    <row r="58" spans="2:9" x14ac:dyDescent="0.3">
      <c r="B58" s="10" t="s">
        <v>10</v>
      </c>
      <c r="C58" s="11">
        <f>G47</f>
        <v>278668.38803323248</v>
      </c>
      <c r="D58" s="10" t="s">
        <v>6</v>
      </c>
    </row>
    <row r="59" spans="2:9" x14ac:dyDescent="0.3">
      <c r="B59" s="5" t="s">
        <v>63</v>
      </c>
      <c r="C59" s="6">
        <f>SUM(C57:C58)</f>
        <v>530668.38803323242</v>
      </c>
      <c r="D59" s="5" t="s">
        <v>6</v>
      </c>
    </row>
    <row r="60" spans="2:9" x14ac:dyDescent="0.3">
      <c r="B60" s="5" t="s">
        <v>38</v>
      </c>
      <c r="C60" s="36">
        <v>25</v>
      </c>
      <c r="D60" s="5" t="s">
        <v>5</v>
      </c>
      <c r="E60" t="s">
        <v>80</v>
      </c>
      <c r="F60" s="13"/>
    </row>
    <row r="61" spans="2:9" x14ac:dyDescent="0.3">
      <c r="B61" s="8" t="s">
        <v>47</v>
      </c>
      <c r="C61" s="9">
        <f>C59*(1+C60/100)</f>
        <v>663335.48504154058</v>
      </c>
      <c r="D61" s="8" t="s">
        <v>6</v>
      </c>
    </row>
    <row r="62" spans="2:9" x14ac:dyDescent="0.3">
      <c r="B62" s="1" t="s">
        <v>36</v>
      </c>
      <c r="C62" s="4">
        <f>C61/(C37*12*C39/100)</f>
        <v>11055.59141735901</v>
      </c>
      <c r="D62" s="1" t="s">
        <v>50</v>
      </c>
      <c r="E62" t="s">
        <v>43</v>
      </c>
    </row>
    <row r="63" spans="2:9" ht="15" thickBot="1" x14ac:dyDescent="0.35">
      <c r="B63" t="s">
        <v>12</v>
      </c>
      <c r="C63" s="4">
        <f>G55</f>
        <v>1151.0833333333333</v>
      </c>
      <c r="D63" s="1" t="s">
        <v>50</v>
      </c>
    </row>
    <row r="64" spans="2:9" ht="15" thickBot="1" x14ac:dyDescent="0.35">
      <c r="B64" s="16" t="s">
        <v>58</v>
      </c>
      <c r="C64" s="17">
        <f>C62+C63</f>
        <v>12206.674750692344</v>
      </c>
      <c r="D64" s="18" t="s">
        <v>50</v>
      </c>
    </row>
    <row r="66" spans="1:9" ht="18" x14ac:dyDescent="0.35">
      <c r="B66" s="15" t="s">
        <v>60</v>
      </c>
    </row>
    <row r="67" spans="1:9" x14ac:dyDescent="0.3">
      <c r="B67" s="7" t="s">
        <v>23</v>
      </c>
    </row>
    <row r="68" spans="1:9" x14ac:dyDescent="0.3">
      <c r="A68" s="28">
        <v>0.7</v>
      </c>
      <c r="B68" t="s">
        <v>1</v>
      </c>
      <c r="C68" s="22">
        <f>A68*C36</f>
        <v>210000</v>
      </c>
      <c r="D68" t="s">
        <v>6</v>
      </c>
    </row>
    <row r="69" spans="1:9" x14ac:dyDescent="0.3">
      <c r="B69" t="s">
        <v>3</v>
      </c>
      <c r="C69" s="22">
        <v>10</v>
      </c>
      <c r="D69" t="s">
        <v>2</v>
      </c>
    </row>
    <row r="70" spans="1:9" x14ac:dyDescent="0.3">
      <c r="B70" t="s">
        <v>4</v>
      </c>
      <c r="C70" s="21">
        <v>16</v>
      </c>
      <c r="D70" t="s">
        <v>5</v>
      </c>
    </row>
    <row r="71" spans="1:9" x14ac:dyDescent="0.3">
      <c r="B71" t="s">
        <v>11</v>
      </c>
      <c r="C71" s="29">
        <v>75</v>
      </c>
      <c r="D71" s="1" t="s">
        <v>5</v>
      </c>
    </row>
    <row r="72" spans="1:9" x14ac:dyDescent="0.3">
      <c r="B72" s="1" t="s">
        <v>52</v>
      </c>
      <c r="C72" s="25">
        <f>C68*(1-C70/100)</f>
        <v>176400</v>
      </c>
    </row>
    <row r="74" spans="1:9" x14ac:dyDescent="0.3">
      <c r="B74" s="7" t="s">
        <v>10</v>
      </c>
      <c r="C74" s="7" t="s">
        <v>16</v>
      </c>
      <c r="D74" s="7" t="s">
        <v>19</v>
      </c>
      <c r="E74" s="7" t="s">
        <v>17</v>
      </c>
      <c r="F74" s="7"/>
      <c r="G74" s="7" t="s">
        <v>18</v>
      </c>
      <c r="H74" s="7"/>
    </row>
    <row r="75" spans="1:9" x14ac:dyDescent="0.3">
      <c r="A75" t="s">
        <v>20</v>
      </c>
      <c r="B75" t="s">
        <v>9</v>
      </c>
      <c r="C75" s="22">
        <f>C43</f>
        <v>450</v>
      </c>
      <c r="D75" t="s">
        <v>6</v>
      </c>
      <c r="E75" s="3">
        <f>4*C69</f>
        <v>40</v>
      </c>
      <c r="F75" t="s">
        <v>33</v>
      </c>
      <c r="G75" s="3">
        <f>E75*C75</f>
        <v>18000</v>
      </c>
      <c r="H75" t="s">
        <v>6</v>
      </c>
      <c r="I75" t="s">
        <v>22</v>
      </c>
    </row>
    <row r="76" spans="1:9" x14ac:dyDescent="0.3">
      <c r="A76" s="28">
        <v>0.7</v>
      </c>
      <c r="B76" t="s">
        <v>8</v>
      </c>
      <c r="C76" s="22">
        <f>0.5*C44</f>
        <v>600</v>
      </c>
      <c r="D76" t="s">
        <v>6</v>
      </c>
      <c r="E76" s="3">
        <f>C69</f>
        <v>10</v>
      </c>
      <c r="F76" t="s">
        <v>33</v>
      </c>
      <c r="G76" s="3">
        <f>C76*E76</f>
        <v>6000</v>
      </c>
      <c r="H76" t="s">
        <v>6</v>
      </c>
    </row>
    <row r="77" spans="1:9" x14ac:dyDescent="0.3">
      <c r="A77" s="28">
        <v>0.5</v>
      </c>
      <c r="B77" t="s">
        <v>15</v>
      </c>
      <c r="C77" s="22">
        <f>0.5*C45</f>
        <v>15000</v>
      </c>
      <c r="D77" t="s">
        <v>6</v>
      </c>
      <c r="E77" s="3">
        <f>C69/5</f>
        <v>2</v>
      </c>
      <c r="F77" t="s">
        <v>33</v>
      </c>
      <c r="G77" s="3">
        <f>E77*C77</f>
        <v>30000</v>
      </c>
      <c r="H77" t="s">
        <v>6</v>
      </c>
    </row>
    <row r="78" spans="1:9" x14ac:dyDescent="0.3">
      <c r="B78" t="s">
        <v>48</v>
      </c>
      <c r="C78" s="22">
        <f>C68</f>
        <v>210000</v>
      </c>
      <c r="D78" t="s">
        <v>6</v>
      </c>
      <c r="E78" s="13">
        <v>0.05</v>
      </c>
      <c r="F78" s="13">
        <f>POWER((1+E78),C69)-1</f>
        <v>0.62889462677744157</v>
      </c>
      <c r="G78" s="3">
        <f>C78*F78</f>
        <v>132067.87162326273</v>
      </c>
      <c r="H78" t="s">
        <v>6</v>
      </c>
      <c r="I78" t="s">
        <v>49</v>
      </c>
    </row>
    <row r="79" spans="1:9" x14ac:dyDescent="0.3">
      <c r="B79" s="1" t="s">
        <v>53</v>
      </c>
      <c r="E79" s="3"/>
      <c r="G79" s="4">
        <f>SUM(G75:G78)</f>
        <v>186067.87162326273</v>
      </c>
      <c r="H79" s="1" t="s">
        <v>6</v>
      </c>
    </row>
    <row r="80" spans="1:9" x14ac:dyDescent="0.3">
      <c r="E80" s="3"/>
    </row>
    <row r="81" spans="1:9" x14ac:dyDescent="0.3">
      <c r="B81" s="7" t="s">
        <v>55</v>
      </c>
      <c r="C81" s="7" t="s">
        <v>16</v>
      </c>
      <c r="D81" s="7" t="s">
        <v>19</v>
      </c>
      <c r="E81" s="7" t="s">
        <v>17</v>
      </c>
      <c r="F81" s="7"/>
      <c r="G81" s="7" t="s">
        <v>18</v>
      </c>
      <c r="H81" s="7"/>
    </row>
    <row r="82" spans="1:9" x14ac:dyDescent="0.3">
      <c r="B82" s="5" t="s">
        <v>46</v>
      </c>
      <c r="C82" s="1">
        <v>16</v>
      </c>
      <c r="D82" s="1" t="s">
        <v>56</v>
      </c>
      <c r="E82" s="7"/>
      <c r="F82" s="7"/>
      <c r="G82" s="7"/>
    </row>
    <row r="83" spans="1:9" x14ac:dyDescent="0.3">
      <c r="A83" s="28">
        <v>0.5</v>
      </c>
      <c r="B83" s="5" t="s">
        <v>41</v>
      </c>
      <c r="C83" s="23">
        <v>0.25</v>
      </c>
      <c r="D83" s="5" t="s">
        <v>14</v>
      </c>
      <c r="E83" s="3">
        <f>230*10*A83*3/1000*8*220*C82/12</f>
        <v>8096</v>
      </c>
      <c r="F83" t="s">
        <v>13</v>
      </c>
      <c r="G83" s="3">
        <f>C83*E83</f>
        <v>2024</v>
      </c>
      <c r="H83" t="s">
        <v>6</v>
      </c>
      <c r="I83" t="s">
        <v>61</v>
      </c>
    </row>
    <row r="84" spans="1:9" x14ac:dyDescent="0.3">
      <c r="B84" t="s">
        <v>21</v>
      </c>
      <c r="C84" s="24">
        <v>0.25900000000000001</v>
      </c>
      <c r="D84" t="s">
        <v>5</v>
      </c>
      <c r="E84" s="3">
        <f>C68</f>
        <v>210000</v>
      </c>
      <c r="F84" t="s">
        <v>6</v>
      </c>
      <c r="G84" s="3">
        <f>E84*C84/100*C82/12</f>
        <v>725.19999999999993</v>
      </c>
      <c r="H84" t="s">
        <v>6</v>
      </c>
      <c r="I84" t="s">
        <v>57</v>
      </c>
    </row>
    <row r="85" spans="1:9" x14ac:dyDescent="0.3">
      <c r="A85" s="28">
        <v>0.5</v>
      </c>
      <c r="B85" s="14" t="s">
        <v>26</v>
      </c>
      <c r="C85" s="22">
        <f>0.5*C53</f>
        <v>15000</v>
      </c>
      <c r="D85" t="s">
        <v>27</v>
      </c>
      <c r="E85" s="3">
        <v>1</v>
      </c>
      <c r="F85" t="s">
        <v>34</v>
      </c>
      <c r="G85" s="3">
        <f>E85*C85</f>
        <v>15000</v>
      </c>
      <c r="H85" t="s">
        <v>6</v>
      </c>
      <c r="I85" t="s">
        <v>45</v>
      </c>
    </row>
    <row r="86" spans="1:9" x14ac:dyDescent="0.3">
      <c r="B86" s="26" t="s">
        <v>54</v>
      </c>
      <c r="C86" s="1"/>
      <c r="E86" s="3"/>
      <c r="G86" s="4">
        <f>SUM(G83:G85)</f>
        <v>17749.2</v>
      </c>
      <c r="H86" s="1" t="s">
        <v>6</v>
      </c>
    </row>
    <row r="87" spans="1:9" x14ac:dyDescent="0.3">
      <c r="F87" s="7" t="s">
        <v>25</v>
      </c>
      <c r="G87" s="27">
        <f>G86/C82</f>
        <v>1109.325</v>
      </c>
      <c r="H87" s="1" t="s">
        <v>6</v>
      </c>
    </row>
    <row r="88" spans="1:9" x14ac:dyDescent="0.3">
      <c r="B88" s="1" t="s">
        <v>40</v>
      </c>
    </row>
    <row r="89" spans="1:9" x14ac:dyDescent="0.3">
      <c r="B89" s="10" t="s">
        <v>23</v>
      </c>
      <c r="C89" s="19">
        <f>C68*(1-C70/100)</f>
        <v>176400</v>
      </c>
      <c r="D89" s="10" t="s">
        <v>6</v>
      </c>
    </row>
    <row r="90" spans="1:9" x14ac:dyDescent="0.3">
      <c r="B90" s="10" t="s">
        <v>10</v>
      </c>
      <c r="C90" s="11">
        <f>G79</f>
        <v>186067.87162326273</v>
      </c>
      <c r="D90" s="10" t="s">
        <v>6</v>
      </c>
    </row>
    <row r="91" spans="1:9" x14ac:dyDescent="0.3">
      <c r="B91" s="5" t="s">
        <v>63</v>
      </c>
      <c r="C91" s="6">
        <f>SUM(C89:C90)</f>
        <v>362467.87162326276</v>
      </c>
      <c r="D91" s="5" t="s">
        <v>6</v>
      </c>
    </row>
    <row r="92" spans="1:9" x14ac:dyDescent="0.3">
      <c r="B92" s="5" t="s">
        <v>38</v>
      </c>
      <c r="C92" s="36">
        <v>20</v>
      </c>
      <c r="D92" s="5" t="s">
        <v>5</v>
      </c>
      <c r="E92" t="s">
        <v>81</v>
      </c>
      <c r="F92" s="13"/>
    </row>
    <row r="93" spans="1:9" x14ac:dyDescent="0.3">
      <c r="B93" s="8" t="s">
        <v>47</v>
      </c>
      <c r="C93" s="9">
        <f>C91*(1+C92/100)</f>
        <v>434961.44594791532</v>
      </c>
      <c r="D93" s="8" t="s">
        <v>6</v>
      </c>
    </row>
    <row r="94" spans="1:9" x14ac:dyDescent="0.3">
      <c r="B94" s="1" t="s">
        <v>36</v>
      </c>
      <c r="C94" s="4">
        <f>C93/(C69*12*C71/100)</f>
        <v>4832.904954976837</v>
      </c>
      <c r="D94" s="1" t="s">
        <v>50</v>
      </c>
      <c r="E94" t="s">
        <v>43</v>
      </c>
    </row>
    <row r="95" spans="1:9" ht="15" thickBot="1" x14ac:dyDescent="0.35">
      <c r="B95" t="s">
        <v>12</v>
      </c>
      <c r="C95" s="4">
        <f>G87</f>
        <v>1109.325</v>
      </c>
      <c r="D95" s="1" t="s">
        <v>50</v>
      </c>
    </row>
    <row r="96" spans="1:9" ht="15" thickBot="1" x14ac:dyDescent="0.35">
      <c r="B96" s="16" t="s">
        <v>58</v>
      </c>
      <c r="C96" s="17">
        <f>C94+C95</f>
        <v>5942.2299549768368</v>
      </c>
      <c r="D96" s="18" t="s">
        <v>50</v>
      </c>
    </row>
    <row r="98" spans="1:9" ht="18" x14ac:dyDescent="0.35">
      <c r="B98" s="15" t="s">
        <v>62</v>
      </c>
    </row>
    <row r="99" spans="1:9" x14ac:dyDescent="0.3">
      <c r="B99" s="7" t="s">
        <v>23</v>
      </c>
    </row>
    <row r="100" spans="1:9" x14ac:dyDescent="0.3">
      <c r="A100" s="28">
        <v>0.5</v>
      </c>
      <c r="B100" t="s">
        <v>1</v>
      </c>
      <c r="C100" s="22">
        <f>A100*C36</f>
        <v>150000</v>
      </c>
      <c r="D100" t="s">
        <v>6</v>
      </c>
    </row>
    <row r="101" spans="1:9" x14ac:dyDescent="0.3">
      <c r="B101" t="s">
        <v>3</v>
      </c>
      <c r="C101" s="22">
        <v>10</v>
      </c>
      <c r="D101" t="s">
        <v>2</v>
      </c>
    </row>
    <row r="102" spans="1:9" x14ac:dyDescent="0.3">
      <c r="B102" t="s">
        <v>4</v>
      </c>
      <c r="C102" s="21">
        <v>16</v>
      </c>
      <c r="D102" t="s">
        <v>5</v>
      </c>
    </row>
    <row r="103" spans="1:9" x14ac:dyDescent="0.3">
      <c r="B103" t="s">
        <v>11</v>
      </c>
      <c r="C103" s="29">
        <v>90</v>
      </c>
      <c r="D103" s="1" t="s">
        <v>5</v>
      </c>
    </row>
    <row r="104" spans="1:9" x14ac:dyDescent="0.3">
      <c r="B104" s="1" t="s">
        <v>52</v>
      </c>
      <c r="C104" s="25">
        <f>C100*(1-C102/100)</f>
        <v>126000</v>
      </c>
    </row>
    <row r="106" spans="1:9" x14ac:dyDescent="0.3">
      <c r="B106" s="7" t="s">
        <v>10</v>
      </c>
      <c r="C106" s="7" t="s">
        <v>16</v>
      </c>
      <c r="D106" s="7" t="s">
        <v>19</v>
      </c>
      <c r="E106" s="7" t="s">
        <v>17</v>
      </c>
      <c r="F106" s="7"/>
      <c r="G106" s="7" t="s">
        <v>18</v>
      </c>
      <c r="H106" s="7"/>
    </row>
    <row r="107" spans="1:9" x14ac:dyDescent="0.3">
      <c r="A107" t="s">
        <v>20</v>
      </c>
      <c r="B107" t="s">
        <v>9</v>
      </c>
      <c r="C107" s="22">
        <f>C43</f>
        <v>450</v>
      </c>
      <c r="D107" t="s">
        <v>6</v>
      </c>
      <c r="E107" s="3">
        <f>4*C101</f>
        <v>40</v>
      </c>
      <c r="F107" t="s">
        <v>33</v>
      </c>
      <c r="G107" s="3">
        <f>E107*C107</f>
        <v>18000</v>
      </c>
      <c r="H107" t="s">
        <v>6</v>
      </c>
      <c r="I107" t="s">
        <v>22</v>
      </c>
    </row>
    <row r="108" spans="1:9" x14ac:dyDescent="0.3">
      <c r="A108" s="28">
        <v>0.5</v>
      </c>
      <c r="B108" t="s">
        <v>8</v>
      </c>
      <c r="C108" s="22">
        <f>A108*C44</f>
        <v>600</v>
      </c>
      <c r="D108" t="s">
        <v>6</v>
      </c>
      <c r="E108" s="3">
        <f>C101</f>
        <v>10</v>
      </c>
      <c r="F108" t="s">
        <v>33</v>
      </c>
      <c r="G108" s="3">
        <f>C108*E108</f>
        <v>6000</v>
      </c>
      <c r="H108" t="s">
        <v>6</v>
      </c>
    </row>
    <row r="109" spans="1:9" x14ac:dyDescent="0.3">
      <c r="A109" s="28">
        <v>0.3</v>
      </c>
      <c r="B109" t="s">
        <v>15</v>
      </c>
      <c r="C109" s="22">
        <f>A109*C45</f>
        <v>9000</v>
      </c>
      <c r="D109" t="s">
        <v>6</v>
      </c>
      <c r="E109" s="3">
        <f>C101/5</f>
        <v>2</v>
      </c>
      <c r="F109" t="s">
        <v>33</v>
      </c>
      <c r="G109" s="3">
        <f>E109*C109</f>
        <v>18000</v>
      </c>
      <c r="H109" t="s">
        <v>6</v>
      </c>
    </row>
    <row r="110" spans="1:9" x14ac:dyDescent="0.3">
      <c r="B110" t="s">
        <v>48</v>
      </c>
      <c r="C110" s="22">
        <f>C100</f>
        <v>150000</v>
      </c>
      <c r="D110" t="s">
        <v>6</v>
      </c>
      <c r="E110" s="13">
        <v>0.05</v>
      </c>
      <c r="F110" s="13">
        <f>POWER((1+E110),C101)-1</f>
        <v>0.62889462677744157</v>
      </c>
      <c r="G110" s="3">
        <f>C110*F110</f>
        <v>94334.194016616239</v>
      </c>
      <c r="H110" t="s">
        <v>6</v>
      </c>
      <c r="I110" t="s">
        <v>49</v>
      </c>
    </row>
    <row r="111" spans="1:9" x14ac:dyDescent="0.3">
      <c r="B111" s="1" t="s">
        <v>53</v>
      </c>
      <c r="E111" s="3"/>
      <c r="G111" s="4">
        <f>SUM(G107:G110)</f>
        <v>136334.19401661624</v>
      </c>
      <c r="H111" s="1" t="s">
        <v>6</v>
      </c>
    </row>
    <row r="112" spans="1:9" x14ac:dyDescent="0.3">
      <c r="E112" s="3"/>
    </row>
    <row r="113" spans="1:9" x14ac:dyDescent="0.3">
      <c r="B113" s="7" t="s">
        <v>55</v>
      </c>
      <c r="C113" s="7" t="s">
        <v>16</v>
      </c>
      <c r="D113" s="7" t="s">
        <v>19</v>
      </c>
      <c r="E113" s="7" t="s">
        <v>17</v>
      </c>
      <c r="F113" s="7"/>
      <c r="G113" s="7" t="s">
        <v>18</v>
      </c>
      <c r="H113" s="7"/>
    </row>
    <row r="114" spans="1:9" x14ac:dyDescent="0.3">
      <c r="B114" s="5" t="s">
        <v>46</v>
      </c>
      <c r="C114" s="1">
        <v>12</v>
      </c>
      <c r="D114" s="1" t="s">
        <v>56</v>
      </c>
      <c r="E114" s="7"/>
      <c r="F114" s="7"/>
      <c r="G114" s="7"/>
    </row>
    <row r="115" spans="1:9" x14ac:dyDescent="0.3">
      <c r="A115" s="28">
        <v>0.3</v>
      </c>
      <c r="B115" s="5" t="s">
        <v>41</v>
      </c>
      <c r="C115" s="23">
        <v>0.25</v>
      </c>
      <c r="D115" s="5" t="s">
        <v>14</v>
      </c>
      <c r="E115" s="3">
        <f>230*10*A115*3/1000*8*220*C114/12</f>
        <v>3643.1999999999994</v>
      </c>
      <c r="F115" t="s">
        <v>13</v>
      </c>
      <c r="G115" s="3">
        <f>C115*E115</f>
        <v>910.79999999999984</v>
      </c>
      <c r="H115" t="s">
        <v>6</v>
      </c>
      <c r="I115" t="s">
        <v>61</v>
      </c>
    </row>
    <row r="116" spans="1:9" x14ac:dyDescent="0.3">
      <c r="B116" t="s">
        <v>21</v>
      </c>
      <c r="C116" s="24">
        <v>0.25900000000000001</v>
      </c>
      <c r="D116" t="s">
        <v>5</v>
      </c>
      <c r="E116" s="3">
        <f>C100</f>
        <v>150000</v>
      </c>
      <c r="F116" t="s">
        <v>6</v>
      </c>
      <c r="G116" s="3">
        <f>E116*C116/100*C114/12</f>
        <v>388.5</v>
      </c>
      <c r="H116" t="s">
        <v>6</v>
      </c>
      <c r="I116" t="s">
        <v>57</v>
      </c>
    </row>
    <row r="117" spans="1:9" x14ac:dyDescent="0.3">
      <c r="A117" s="28">
        <v>0.3</v>
      </c>
      <c r="B117" s="14" t="s">
        <v>26</v>
      </c>
      <c r="C117" s="21">
        <v>15000</v>
      </c>
      <c r="D117" t="s">
        <v>27</v>
      </c>
      <c r="E117" s="3">
        <v>1</v>
      </c>
      <c r="F117" t="s">
        <v>34</v>
      </c>
      <c r="G117" s="3">
        <f>E117*C117</f>
        <v>15000</v>
      </c>
      <c r="H117" t="s">
        <v>6</v>
      </c>
      <c r="I117" t="s">
        <v>45</v>
      </c>
    </row>
    <row r="118" spans="1:9" x14ac:dyDescent="0.3">
      <c r="B118" s="26" t="s">
        <v>54</v>
      </c>
      <c r="C118" s="1"/>
      <c r="E118" s="3"/>
      <c r="G118" s="4">
        <f>SUM(G115:G117)</f>
        <v>16299.3</v>
      </c>
      <c r="H118" s="1" t="s">
        <v>6</v>
      </c>
    </row>
    <row r="119" spans="1:9" x14ac:dyDescent="0.3">
      <c r="F119" s="7" t="s">
        <v>25</v>
      </c>
      <c r="G119" s="27">
        <f>G118/C114</f>
        <v>1358.2749999999999</v>
      </c>
      <c r="H119" s="1" t="s">
        <v>6</v>
      </c>
    </row>
    <row r="120" spans="1:9" x14ac:dyDescent="0.3">
      <c r="B120" s="1" t="s">
        <v>40</v>
      </c>
    </row>
    <row r="121" spans="1:9" x14ac:dyDescent="0.3">
      <c r="B121" s="10" t="s">
        <v>23</v>
      </c>
      <c r="C121" s="19">
        <f>C100*(1-C102/100)</f>
        <v>126000</v>
      </c>
      <c r="D121" s="10" t="s">
        <v>6</v>
      </c>
    </row>
    <row r="122" spans="1:9" x14ac:dyDescent="0.3">
      <c r="B122" s="10" t="s">
        <v>10</v>
      </c>
      <c r="C122" s="11">
        <f>G111</f>
        <v>136334.19401661624</v>
      </c>
      <c r="D122" s="10" t="s">
        <v>6</v>
      </c>
    </row>
    <row r="123" spans="1:9" x14ac:dyDescent="0.3">
      <c r="B123" s="5" t="s">
        <v>63</v>
      </c>
      <c r="C123" s="6">
        <f>SUM(C121:C122)</f>
        <v>262334.19401661621</v>
      </c>
      <c r="D123" s="5" t="s">
        <v>6</v>
      </c>
    </row>
    <row r="124" spans="1:9" x14ac:dyDescent="0.3">
      <c r="B124" s="5" t="s">
        <v>38</v>
      </c>
      <c r="C124" s="36">
        <v>20</v>
      </c>
      <c r="D124" s="5" t="s">
        <v>5</v>
      </c>
      <c r="E124" t="s">
        <v>81</v>
      </c>
      <c r="F124" s="13"/>
    </row>
    <row r="125" spans="1:9" x14ac:dyDescent="0.3">
      <c r="B125" s="8" t="s">
        <v>47</v>
      </c>
      <c r="C125" s="9">
        <f>C123*(1+C124/100)</f>
        <v>314801.03281993943</v>
      </c>
      <c r="D125" s="8" t="s">
        <v>6</v>
      </c>
    </row>
    <row r="126" spans="1:9" x14ac:dyDescent="0.3">
      <c r="B126" s="1" t="s">
        <v>36</v>
      </c>
      <c r="C126" s="4">
        <f>C125/(C101*12*C103/100)</f>
        <v>2914.8243779624022</v>
      </c>
      <c r="D126" s="1" t="s">
        <v>50</v>
      </c>
      <c r="E126" t="s">
        <v>43</v>
      </c>
    </row>
    <row r="127" spans="1:9" ht="15" thickBot="1" x14ac:dyDescent="0.35">
      <c r="B127" t="s">
        <v>12</v>
      </c>
      <c r="C127" s="4">
        <f>G119</f>
        <v>1358.2749999999999</v>
      </c>
      <c r="D127" s="1" t="s">
        <v>50</v>
      </c>
    </row>
    <row r="128" spans="1:9" ht="15" thickBot="1" x14ac:dyDescent="0.35">
      <c r="B128" s="16" t="s">
        <v>58</v>
      </c>
      <c r="C128" s="17">
        <f>C126+C127</f>
        <v>4273.0993779624023</v>
      </c>
      <c r="D128" s="18" t="s">
        <v>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F9246-CE24-4B74-A6A8-0FB15E3E55E3}">
  <dimension ref="R2:Y25"/>
  <sheetViews>
    <sheetView topLeftCell="A13" zoomScaleNormal="100" workbookViewId="0">
      <selection activeCell="S24" sqref="S24"/>
    </sheetView>
  </sheetViews>
  <sheetFormatPr defaultColWidth="8.77734375" defaultRowHeight="14.4" x14ac:dyDescent="0.3"/>
  <cols>
    <col min="19" max="19" width="14.33203125" bestFit="1" customWidth="1"/>
  </cols>
  <sheetData>
    <row r="2" spans="18:25" x14ac:dyDescent="0.3">
      <c r="R2" s="30"/>
      <c r="S2" s="30"/>
      <c r="T2" s="30"/>
      <c r="U2" s="30"/>
      <c r="V2" s="30"/>
      <c r="W2" s="30"/>
      <c r="X2" s="30"/>
      <c r="Y2" s="30"/>
    </row>
    <row r="3" spans="18:25" ht="14.55" customHeight="1" x14ac:dyDescent="0.3">
      <c r="R3" s="37" t="s">
        <v>75</v>
      </c>
      <c r="S3" s="37"/>
      <c r="T3" s="37"/>
      <c r="U3" s="37"/>
      <c r="V3" s="37"/>
      <c r="W3" s="37"/>
      <c r="X3" s="37"/>
      <c r="Y3" s="30"/>
    </row>
    <row r="4" spans="18:25" x14ac:dyDescent="0.3">
      <c r="R4" s="37"/>
      <c r="S4" s="37"/>
      <c r="T4" s="37"/>
      <c r="U4" s="37"/>
      <c r="V4" s="37"/>
      <c r="W4" s="37"/>
      <c r="X4" s="37"/>
      <c r="Y4" s="30"/>
    </row>
    <row r="5" spans="18:25" x14ac:dyDescent="0.3">
      <c r="R5" s="37"/>
      <c r="S5" s="37"/>
      <c r="T5" s="37"/>
      <c r="U5" s="37"/>
      <c r="V5" s="37"/>
      <c r="W5" s="37"/>
      <c r="X5" s="37"/>
      <c r="Y5" s="30"/>
    </row>
    <row r="6" spans="18:25" x14ac:dyDescent="0.3">
      <c r="R6" s="37"/>
      <c r="S6" s="37"/>
      <c r="T6" s="37"/>
      <c r="U6" s="37"/>
      <c r="V6" s="37"/>
      <c r="W6" s="37"/>
      <c r="X6" s="37"/>
      <c r="Y6" s="30"/>
    </row>
    <row r="7" spans="18:25" x14ac:dyDescent="0.3">
      <c r="R7" s="30"/>
      <c r="S7" s="30"/>
      <c r="T7" s="30"/>
      <c r="U7" s="30"/>
      <c r="V7" s="30"/>
      <c r="W7" s="30"/>
      <c r="X7" s="30"/>
      <c r="Y7" s="30"/>
    </row>
    <row r="8" spans="18:25" x14ac:dyDescent="0.3">
      <c r="R8" s="37" t="s">
        <v>76</v>
      </c>
      <c r="S8" s="37"/>
      <c r="T8" s="37"/>
      <c r="U8" s="37"/>
      <c r="V8" s="37"/>
      <c r="W8" s="37"/>
      <c r="X8" s="37"/>
      <c r="Y8" s="30"/>
    </row>
    <row r="9" spans="18:25" x14ac:dyDescent="0.3">
      <c r="R9" s="37"/>
      <c r="S9" s="37"/>
      <c r="T9" s="37"/>
      <c r="U9" s="37"/>
      <c r="V9" s="37"/>
      <c r="W9" s="37"/>
      <c r="X9" s="37"/>
      <c r="Y9" s="30"/>
    </row>
    <row r="10" spans="18:25" x14ac:dyDescent="0.3">
      <c r="R10" s="30"/>
      <c r="S10" s="30"/>
      <c r="T10" s="30"/>
      <c r="U10" s="30"/>
      <c r="V10" s="30"/>
      <c r="W10" s="30"/>
      <c r="X10" s="30"/>
      <c r="Y10" s="30"/>
    </row>
    <row r="11" spans="18:25" x14ac:dyDescent="0.3">
      <c r="R11" s="37" t="s">
        <v>77</v>
      </c>
      <c r="S11" s="37"/>
      <c r="T11" s="37"/>
      <c r="U11" s="37"/>
      <c r="V11" s="37"/>
      <c r="W11" s="37"/>
      <c r="X11" s="37"/>
      <c r="Y11" s="30"/>
    </row>
    <row r="12" spans="18:25" x14ac:dyDescent="0.3">
      <c r="R12" s="37"/>
      <c r="S12" s="37"/>
      <c r="T12" s="37"/>
      <c r="U12" s="37"/>
      <c r="V12" s="37"/>
      <c r="W12" s="37"/>
      <c r="X12" s="37"/>
      <c r="Y12" s="30"/>
    </row>
    <row r="13" spans="18:25" x14ac:dyDescent="0.3">
      <c r="R13" s="37"/>
      <c r="S13" s="37"/>
      <c r="T13" s="37"/>
      <c r="U13" s="37"/>
      <c r="V13" s="37"/>
      <c r="W13" s="37"/>
      <c r="X13" s="37"/>
      <c r="Y13" s="30"/>
    </row>
    <row r="15" spans="18:25" ht="14.55" customHeight="1" x14ac:dyDescent="0.3">
      <c r="R15" s="37" t="s">
        <v>78</v>
      </c>
      <c r="S15" s="37"/>
      <c r="T15" s="37"/>
      <c r="U15" s="37"/>
      <c r="V15" s="37"/>
      <c r="W15" s="37"/>
      <c r="X15" s="37"/>
    </row>
    <row r="16" spans="18:25" x14ac:dyDescent="0.3">
      <c r="R16" s="37"/>
      <c r="S16" s="37"/>
      <c r="T16" s="37"/>
      <c r="U16" s="37"/>
      <c r="V16" s="37"/>
      <c r="W16" s="37"/>
      <c r="X16" s="37"/>
    </row>
    <row r="17" spans="18:24" x14ac:dyDescent="0.3">
      <c r="R17" s="37"/>
      <c r="S17" s="37"/>
      <c r="T17" s="37"/>
      <c r="U17" s="37"/>
      <c r="V17" s="37"/>
      <c r="W17" s="37"/>
      <c r="X17" s="37"/>
    </row>
    <row r="18" spans="18:24" x14ac:dyDescent="0.3">
      <c r="R18" s="37"/>
      <c r="S18" s="37"/>
      <c r="T18" s="37"/>
      <c r="U18" s="37"/>
      <c r="V18" s="37"/>
      <c r="W18" s="37"/>
      <c r="X18" s="37"/>
    </row>
    <row r="19" spans="18:24" x14ac:dyDescent="0.3">
      <c r="R19" s="30"/>
      <c r="S19" s="30"/>
      <c r="T19" s="30"/>
      <c r="U19" s="30"/>
      <c r="V19" s="30"/>
      <c r="W19" s="30"/>
      <c r="X19" s="30"/>
    </row>
    <row r="22" spans="18:24" x14ac:dyDescent="0.3">
      <c r="R22" s="1" t="s">
        <v>72</v>
      </c>
    </row>
    <row r="23" spans="18:24" x14ac:dyDescent="0.3">
      <c r="R23" t="s">
        <v>1</v>
      </c>
      <c r="S23" s="34">
        <f>'gegevens voor grafiek'!D7</f>
        <v>709172.38803323021</v>
      </c>
    </row>
    <row r="24" spans="18:24" x14ac:dyDescent="0.3">
      <c r="R24" t="s">
        <v>73</v>
      </c>
      <c r="S24" s="34">
        <f>'gegevens voor grafiek'!D11</f>
        <v>757584.08505220257</v>
      </c>
    </row>
    <row r="25" spans="18:24" x14ac:dyDescent="0.3">
      <c r="R25" s="1" t="s">
        <v>74</v>
      </c>
      <c r="S25" s="35">
        <f>S24-S23</f>
        <v>48411.697018972365</v>
      </c>
      <c r="T25" s="33">
        <f>S25/S23</f>
        <v>6.8265061973484364E-2</v>
      </c>
    </row>
  </sheetData>
  <mergeCells count="4">
    <mergeCell ref="R3:X6"/>
    <mergeCell ref="R8:X9"/>
    <mergeCell ref="R11:X13"/>
    <mergeCell ref="R15:X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7CBE-9320-463A-9228-176AACA777D5}">
  <dimension ref="B2:S30"/>
  <sheetViews>
    <sheetView workbookViewId="0">
      <selection activeCell="G34" sqref="G34"/>
    </sheetView>
  </sheetViews>
  <sheetFormatPr defaultColWidth="8.77734375" defaultRowHeight="14.4" x14ac:dyDescent="0.3"/>
  <sheetData>
    <row r="2" spans="2:19" x14ac:dyDescent="0.3">
      <c r="B2" s="37" t="s">
        <v>71</v>
      </c>
      <c r="C2" s="38"/>
      <c r="D2" s="38"/>
      <c r="E2" s="38"/>
      <c r="F2" s="38"/>
      <c r="G2" s="38"/>
      <c r="H2" s="38"/>
      <c r="I2" s="38"/>
      <c r="J2" s="38"/>
      <c r="K2" s="38"/>
      <c r="L2" s="38"/>
      <c r="M2" s="38"/>
      <c r="N2" s="38"/>
      <c r="O2" s="38"/>
      <c r="P2" s="38"/>
      <c r="Q2" s="38"/>
      <c r="R2" s="38"/>
      <c r="S2" s="38"/>
    </row>
    <row r="3" spans="2:19" x14ac:dyDescent="0.3">
      <c r="B3" s="38"/>
      <c r="C3" s="38"/>
      <c r="D3" s="38"/>
      <c r="E3" s="38"/>
      <c r="F3" s="38"/>
      <c r="G3" s="38"/>
      <c r="H3" s="38"/>
      <c r="I3" s="38"/>
      <c r="J3" s="38"/>
      <c r="K3" s="38"/>
      <c r="L3" s="38"/>
      <c r="M3" s="38"/>
      <c r="N3" s="38"/>
      <c r="O3" s="38"/>
      <c r="P3" s="38"/>
      <c r="Q3" s="38"/>
      <c r="R3" s="38"/>
      <c r="S3" s="38"/>
    </row>
    <row r="4" spans="2:19" x14ac:dyDescent="0.3">
      <c r="B4" s="38"/>
      <c r="C4" s="38"/>
      <c r="D4" s="38"/>
      <c r="E4" s="38"/>
      <c r="F4" s="38"/>
      <c r="G4" s="38"/>
      <c r="H4" s="38"/>
      <c r="I4" s="38"/>
      <c r="J4" s="38"/>
      <c r="K4" s="38"/>
      <c r="L4" s="38"/>
      <c r="M4" s="38"/>
      <c r="N4" s="38"/>
      <c r="O4" s="38"/>
      <c r="P4" s="38"/>
      <c r="Q4" s="38"/>
      <c r="R4" s="38"/>
      <c r="S4" s="38"/>
    </row>
    <row r="5" spans="2:19" x14ac:dyDescent="0.3">
      <c r="B5" s="38"/>
      <c r="C5" s="38"/>
      <c r="D5" s="38"/>
      <c r="E5" s="38"/>
      <c r="F5" s="38"/>
      <c r="G5" s="38"/>
      <c r="H5" s="38"/>
      <c r="I5" s="38"/>
      <c r="J5" s="38"/>
      <c r="K5" s="38"/>
      <c r="L5" s="38"/>
      <c r="M5" s="38"/>
      <c r="N5" s="38"/>
      <c r="O5" s="38"/>
      <c r="P5" s="38"/>
      <c r="Q5" s="38"/>
      <c r="R5" s="38"/>
      <c r="S5" s="38"/>
    </row>
    <row r="6" spans="2:19" x14ac:dyDescent="0.3">
      <c r="B6" s="38"/>
      <c r="C6" s="38"/>
      <c r="D6" s="38"/>
      <c r="E6" s="38"/>
      <c r="F6" s="38"/>
      <c r="G6" s="38"/>
      <c r="H6" s="38"/>
      <c r="I6" s="38"/>
      <c r="J6" s="38"/>
      <c r="K6" s="38"/>
      <c r="L6" s="38"/>
      <c r="M6" s="38"/>
      <c r="N6" s="38"/>
      <c r="O6" s="38"/>
      <c r="P6" s="38"/>
      <c r="Q6" s="38"/>
      <c r="R6" s="38"/>
      <c r="S6" s="38"/>
    </row>
    <row r="7" spans="2:19" x14ac:dyDescent="0.3">
      <c r="B7" s="38"/>
      <c r="C7" s="38"/>
      <c r="D7" s="38"/>
      <c r="E7" s="38"/>
      <c r="F7" s="38"/>
      <c r="G7" s="38"/>
      <c r="H7" s="38"/>
      <c r="I7" s="38"/>
      <c r="J7" s="38"/>
      <c r="K7" s="38"/>
      <c r="L7" s="38"/>
      <c r="M7" s="38"/>
      <c r="N7" s="38"/>
      <c r="O7" s="38"/>
      <c r="P7" s="38"/>
      <c r="Q7" s="38"/>
      <c r="R7" s="38"/>
      <c r="S7" s="38"/>
    </row>
    <row r="8" spans="2:19" x14ac:dyDescent="0.3">
      <c r="B8" s="38"/>
      <c r="C8" s="38"/>
      <c r="D8" s="38"/>
      <c r="E8" s="38"/>
      <c r="F8" s="38"/>
      <c r="G8" s="38"/>
      <c r="H8" s="38"/>
      <c r="I8" s="38"/>
      <c r="J8" s="38"/>
      <c r="K8" s="38"/>
      <c r="L8" s="38"/>
      <c r="M8" s="38"/>
      <c r="N8" s="38"/>
      <c r="O8" s="38"/>
      <c r="P8" s="38"/>
      <c r="Q8" s="38"/>
      <c r="R8" s="38"/>
      <c r="S8" s="38"/>
    </row>
    <row r="9" spans="2:19" x14ac:dyDescent="0.3">
      <c r="B9" s="38"/>
      <c r="C9" s="38"/>
      <c r="D9" s="38"/>
      <c r="E9" s="38"/>
      <c r="F9" s="38"/>
      <c r="G9" s="38"/>
      <c r="H9" s="38"/>
      <c r="I9" s="38"/>
      <c r="J9" s="38"/>
      <c r="K9" s="38"/>
      <c r="L9" s="38"/>
      <c r="M9" s="38"/>
      <c r="N9" s="38"/>
      <c r="O9" s="38"/>
      <c r="P9" s="38"/>
      <c r="Q9" s="38"/>
      <c r="R9" s="38"/>
      <c r="S9" s="38"/>
    </row>
    <row r="10" spans="2:19" x14ac:dyDescent="0.3">
      <c r="B10" s="38"/>
      <c r="C10" s="38"/>
      <c r="D10" s="38"/>
      <c r="E10" s="38"/>
      <c r="F10" s="38"/>
      <c r="G10" s="38"/>
      <c r="H10" s="38"/>
      <c r="I10" s="38"/>
      <c r="J10" s="38"/>
      <c r="K10" s="38"/>
      <c r="L10" s="38"/>
      <c r="M10" s="38"/>
      <c r="N10" s="38"/>
      <c r="O10" s="38"/>
      <c r="P10" s="38"/>
      <c r="Q10" s="38"/>
      <c r="R10" s="38"/>
      <c r="S10" s="38"/>
    </row>
    <row r="11" spans="2:19" x14ac:dyDescent="0.3">
      <c r="B11" s="38"/>
      <c r="C11" s="38"/>
      <c r="D11" s="38"/>
      <c r="E11" s="38"/>
      <c r="F11" s="38"/>
      <c r="G11" s="38"/>
      <c r="H11" s="38"/>
      <c r="I11" s="38"/>
      <c r="J11" s="38"/>
      <c r="K11" s="38"/>
      <c r="L11" s="38"/>
      <c r="M11" s="38"/>
      <c r="N11" s="38"/>
      <c r="O11" s="38"/>
      <c r="P11" s="38"/>
      <c r="Q11" s="38"/>
      <c r="R11" s="38"/>
      <c r="S11" s="38"/>
    </row>
    <row r="12" spans="2:19" x14ac:dyDescent="0.3">
      <c r="B12" s="38"/>
      <c r="C12" s="38"/>
      <c r="D12" s="38"/>
      <c r="E12" s="38"/>
      <c r="F12" s="38"/>
      <c r="G12" s="38"/>
      <c r="H12" s="38"/>
      <c r="I12" s="38"/>
      <c r="J12" s="38"/>
      <c r="K12" s="38"/>
      <c r="L12" s="38"/>
      <c r="M12" s="38"/>
      <c r="N12" s="38"/>
      <c r="O12" s="38"/>
      <c r="P12" s="38"/>
      <c r="Q12" s="38"/>
      <c r="R12" s="38"/>
      <c r="S12" s="38"/>
    </row>
    <row r="13" spans="2:19" x14ac:dyDescent="0.3">
      <c r="B13" s="38"/>
      <c r="C13" s="38"/>
      <c r="D13" s="38"/>
      <c r="E13" s="38"/>
      <c r="F13" s="38"/>
      <c r="G13" s="38"/>
      <c r="H13" s="38"/>
      <c r="I13" s="38"/>
      <c r="J13" s="38"/>
      <c r="K13" s="38"/>
      <c r="L13" s="38"/>
      <c r="M13" s="38"/>
      <c r="N13" s="38"/>
      <c r="O13" s="38"/>
      <c r="P13" s="38"/>
      <c r="Q13" s="38"/>
      <c r="R13" s="38"/>
      <c r="S13" s="38"/>
    </row>
    <row r="14" spans="2:19" x14ac:dyDescent="0.3">
      <c r="B14" s="38"/>
      <c r="C14" s="38"/>
      <c r="D14" s="38"/>
      <c r="E14" s="38"/>
      <c r="F14" s="38"/>
      <c r="G14" s="38"/>
      <c r="H14" s="38"/>
      <c r="I14" s="38"/>
      <c r="J14" s="38"/>
      <c r="K14" s="38"/>
      <c r="L14" s="38"/>
      <c r="M14" s="38"/>
      <c r="N14" s="38"/>
      <c r="O14" s="38"/>
      <c r="P14" s="38"/>
      <c r="Q14" s="38"/>
      <c r="R14" s="38"/>
      <c r="S14" s="38"/>
    </row>
    <row r="15" spans="2:19" x14ac:dyDescent="0.3">
      <c r="B15" s="38"/>
      <c r="C15" s="38"/>
      <c r="D15" s="38"/>
      <c r="E15" s="38"/>
      <c r="F15" s="38"/>
      <c r="G15" s="38"/>
      <c r="H15" s="38"/>
      <c r="I15" s="38"/>
      <c r="J15" s="38"/>
      <c r="K15" s="38"/>
      <c r="L15" s="38"/>
      <c r="M15" s="38"/>
      <c r="N15" s="38"/>
      <c r="O15" s="38"/>
      <c r="P15" s="38"/>
      <c r="Q15" s="38"/>
      <c r="R15" s="38"/>
      <c r="S15" s="38"/>
    </row>
    <row r="16" spans="2:19" x14ac:dyDescent="0.3">
      <c r="B16" s="38"/>
      <c r="C16" s="38"/>
      <c r="D16" s="38"/>
      <c r="E16" s="38"/>
      <c r="F16" s="38"/>
      <c r="G16" s="38"/>
      <c r="H16" s="38"/>
      <c r="I16" s="38"/>
      <c r="J16" s="38"/>
      <c r="K16" s="38"/>
      <c r="L16" s="38"/>
      <c r="M16" s="38"/>
      <c r="N16" s="38"/>
      <c r="O16" s="38"/>
      <c r="P16" s="38"/>
      <c r="Q16" s="38"/>
      <c r="R16" s="38"/>
      <c r="S16" s="38"/>
    </row>
    <row r="17" spans="2:19" x14ac:dyDescent="0.3">
      <c r="B17" s="38"/>
      <c r="C17" s="38"/>
      <c r="D17" s="38"/>
      <c r="E17" s="38"/>
      <c r="F17" s="38"/>
      <c r="G17" s="38"/>
      <c r="H17" s="38"/>
      <c r="I17" s="38"/>
      <c r="J17" s="38"/>
      <c r="K17" s="38"/>
      <c r="L17" s="38"/>
      <c r="M17" s="38"/>
      <c r="N17" s="38"/>
      <c r="O17" s="38"/>
      <c r="P17" s="38"/>
      <c r="Q17" s="38"/>
      <c r="R17" s="38"/>
      <c r="S17" s="38"/>
    </row>
    <row r="18" spans="2:19" x14ac:dyDescent="0.3">
      <c r="B18" s="38"/>
      <c r="C18" s="38"/>
      <c r="D18" s="38"/>
      <c r="E18" s="38"/>
      <c r="F18" s="38"/>
      <c r="G18" s="38"/>
      <c r="H18" s="38"/>
      <c r="I18" s="38"/>
      <c r="J18" s="38"/>
      <c r="K18" s="38"/>
      <c r="L18" s="38"/>
      <c r="M18" s="38"/>
      <c r="N18" s="38"/>
      <c r="O18" s="38"/>
      <c r="P18" s="38"/>
      <c r="Q18" s="38"/>
      <c r="R18" s="38"/>
      <c r="S18" s="38"/>
    </row>
    <row r="19" spans="2:19" x14ac:dyDescent="0.3">
      <c r="B19" s="38"/>
      <c r="C19" s="38"/>
      <c r="D19" s="38"/>
      <c r="E19" s="38"/>
      <c r="F19" s="38"/>
      <c r="G19" s="38"/>
      <c r="H19" s="38"/>
      <c r="I19" s="38"/>
      <c r="J19" s="38"/>
      <c r="K19" s="38"/>
      <c r="L19" s="38"/>
      <c r="M19" s="38"/>
      <c r="N19" s="38"/>
      <c r="O19" s="38"/>
      <c r="P19" s="38"/>
      <c r="Q19" s="38"/>
      <c r="R19" s="38"/>
      <c r="S19" s="38"/>
    </row>
    <row r="20" spans="2:19" x14ac:dyDescent="0.3">
      <c r="B20" s="38"/>
      <c r="C20" s="38"/>
      <c r="D20" s="38"/>
      <c r="E20" s="38"/>
      <c r="F20" s="38"/>
      <c r="G20" s="38"/>
      <c r="H20" s="38"/>
      <c r="I20" s="38"/>
      <c r="J20" s="38"/>
      <c r="K20" s="38"/>
      <c r="L20" s="38"/>
      <c r="M20" s="38"/>
      <c r="N20" s="38"/>
      <c r="O20" s="38"/>
      <c r="P20" s="38"/>
      <c r="Q20" s="38"/>
      <c r="R20" s="38"/>
      <c r="S20" s="38"/>
    </row>
    <row r="21" spans="2:19" x14ac:dyDescent="0.3">
      <c r="B21" s="38"/>
      <c r="C21" s="38"/>
      <c r="D21" s="38"/>
      <c r="E21" s="38"/>
      <c r="F21" s="38"/>
      <c r="G21" s="38"/>
      <c r="H21" s="38"/>
      <c r="I21" s="38"/>
      <c r="J21" s="38"/>
      <c r="K21" s="38"/>
      <c r="L21" s="38"/>
      <c r="M21" s="38"/>
      <c r="N21" s="38"/>
      <c r="O21" s="38"/>
      <c r="P21" s="38"/>
      <c r="Q21" s="38"/>
      <c r="R21" s="38"/>
      <c r="S21" s="38"/>
    </row>
    <row r="22" spans="2:19" x14ac:dyDescent="0.3">
      <c r="B22" s="38"/>
      <c r="C22" s="38"/>
      <c r="D22" s="38"/>
      <c r="E22" s="38"/>
      <c r="F22" s="38"/>
      <c r="G22" s="38"/>
      <c r="H22" s="38"/>
      <c r="I22" s="38"/>
      <c r="J22" s="38"/>
      <c r="K22" s="38"/>
      <c r="L22" s="38"/>
      <c r="M22" s="38"/>
      <c r="N22" s="38"/>
      <c r="O22" s="38"/>
      <c r="P22" s="38"/>
      <c r="Q22" s="38"/>
      <c r="R22" s="38"/>
      <c r="S22" s="38"/>
    </row>
    <row r="23" spans="2:19" x14ac:dyDescent="0.3">
      <c r="B23" s="38"/>
      <c r="C23" s="38"/>
      <c r="D23" s="38"/>
      <c r="E23" s="38"/>
      <c r="F23" s="38"/>
      <c r="G23" s="38"/>
      <c r="H23" s="38"/>
      <c r="I23" s="38"/>
      <c r="J23" s="38"/>
      <c r="K23" s="38"/>
      <c r="L23" s="38"/>
      <c r="M23" s="38"/>
      <c r="N23" s="38"/>
      <c r="O23" s="38"/>
      <c r="P23" s="38"/>
      <c r="Q23" s="38"/>
      <c r="R23" s="38"/>
      <c r="S23" s="38"/>
    </row>
    <row r="24" spans="2:19" x14ac:dyDescent="0.3">
      <c r="B24" s="38"/>
      <c r="C24" s="38"/>
      <c r="D24" s="38"/>
      <c r="E24" s="38"/>
      <c r="F24" s="38"/>
      <c r="G24" s="38"/>
      <c r="H24" s="38"/>
      <c r="I24" s="38"/>
      <c r="J24" s="38"/>
      <c r="K24" s="38"/>
      <c r="L24" s="38"/>
      <c r="M24" s="38"/>
      <c r="N24" s="38"/>
      <c r="O24" s="38"/>
      <c r="P24" s="38"/>
      <c r="Q24" s="38"/>
      <c r="R24" s="38"/>
      <c r="S24" s="38"/>
    </row>
    <row r="25" spans="2:19" x14ac:dyDescent="0.3">
      <c r="B25" s="38"/>
      <c r="C25" s="38"/>
      <c r="D25" s="38"/>
      <c r="E25" s="38"/>
      <c r="F25" s="38"/>
      <c r="G25" s="38"/>
      <c r="H25" s="38"/>
      <c r="I25" s="38"/>
      <c r="J25" s="38"/>
      <c r="K25" s="38"/>
      <c r="L25" s="38"/>
      <c r="M25" s="38"/>
      <c r="N25" s="38"/>
      <c r="O25" s="38"/>
      <c r="P25" s="38"/>
      <c r="Q25" s="38"/>
      <c r="R25" s="38"/>
      <c r="S25" s="38"/>
    </row>
    <row r="26" spans="2:19" x14ac:dyDescent="0.3">
      <c r="B26" s="38"/>
      <c r="C26" s="38"/>
      <c r="D26" s="38"/>
      <c r="E26" s="38"/>
      <c r="F26" s="38"/>
      <c r="G26" s="38"/>
      <c r="H26" s="38"/>
      <c r="I26" s="38"/>
      <c r="J26" s="38"/>
      <c r="K26" s="38"/>
      <c r="L26" s="38"/>
      <c r="M26" s="38"/>
      <c r="N26" s="38"/>
      <c r="O26" s="38"/>
      <c r="P26" s="38"/>
      <c r="Q26" s="38"/>
      <c r="R26" s="38"/>
      <c r="S26" s="38"/>
    </row>
    <row r="27" spans="2:19" x14ac:dyDescent="0.3">
      <c r="B27" s="38"/>
      <c r="C27" s="38"/>
      <c r="D27" s="38"/>
      <c r="E27" s="38"/>
      <c r="F27" s="38"/>
      <c r="G27" s="38"/>
      <c r="H27" s="38"/>
      <c r="I27" s="38"/>
      <c r="J27" s="38"/>
      <c r="K27" s="38"/>
      <c r="L27" s="38"/>
      <c r="M27" s="38"/>
      <c r="N27" s="38"/>
      <c r="O27" s="38"/>
      <c r="P27" s="38"/>
      <c r="Q27" s="38"/>
      <c r="R27" s="38"/>
      <c r="S27" s="38"/>
    </row>
    <row r="28" spans="2:19" x14ac:dyDescent="0.3">
      <c r="B28" s="38"/>
      <c r="C28" s="38"/>
      <c r="D28" s="38"/>
      <c r="E28" s="38"/>
      <c r="F28" s="38"/>
      <c r="G28" s="38"/>
      <c r="H28" s="38"/>
      <c r="I28" s="38"/>
      <c r="J28" s="38"/>
      <c r="K28" s="38"/>
      <c r="L28" s="38"/>
      <c r="M28" s="38"/>
      <c r="N28" s="38"/>
      <c r="O28" s="38"/>
      <c r="P28" s="38"/>
      <c r="Q28" s="38"/>
      <c r="R28" s="38"/>
      <c r="S28" s="38"/>
    </row>
    <row r="29" spans="2:19" x14ac:dyDescent="0.3">
      <c r="B29" s="38"/>
      <c r="C29" s="38"/>
      <c r="D29" s="38"/>
      <c r="E29" s="38"/>
      <c r="F29" s="38"/>
      <c r="G29" s="38"/>
      <c r="H29" s="38"/>
      <c r="I29" s="38"/>
      <c r="J29" s="38"/>
      <c r="K29" s="38"/>
      <c r="L29" s="38"/>
      <c r="M29" s="38"/>
      <c r="N29" s="38"/>
      <c r="O29" s="38"/>
      <c r="P29" s="38"/>
      <c r="Q29" s="38"/>
      <c r="R29" s="38"/>
      <c r="S29" s="38"/>
    </row>
    <row r="30" spans="2:19" x14ac:dyDescent="0.3">
      <c r="B30" s="38"/>
      <c r="C30" s="38"/>
      <c r="D30" s="38"/>
      <c r="E30" s="38"/>
      <c r="F30" s="38"/>
      <c r="G30" s="38"/>
      <c r="H30" s="38"/>
      <c r="I30" s="38"/>
      <c r="J30" s="38"/>
      <c r="K30" s="38"/>
      <c r="L30" s="38"/>
      <c r="M30" s="38"/>
      <c r="N30" s="38"/>
      <c r="O30" s="38"/>
      <c r="P30" s="38"/>
      <c r="Q30" s="38"/>
      <c r="R30" s="38"/>
      <c r="S30" s="38"/>
    </row>
  </sheetData>
  <mergeCells count="1">
    <mergeCell ref="B2:S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F858-D564-416B-8883-2CC672677F67}">
  <dimension ref="A1:I45"/>
  <sheetViews>
    <sheetView topLeftCell="A7" workbookViewId="0">
      <selection activeCell="C14" sqref="C14"/>
    </sheetView>
  </sheetViews>
  <sheetFormatPr defaultColWidth="8.77734375" defaultRowHeight="14.4" x14ac:dyDescent="0.3"/>
  <cols>
    <col min="2" max="2" width="33.77734375" customWidth="1"/>
    <col min="3" max="3" width="14.44140625" bestFit="1" customWidth="1"/>
    <col min="5" max="5" width="12.6640625" bestFit="1" customWidth="1"/>
    <col min="6" max="6" width="12.6640625" customWidth="1"/>
    <col min="7" max="7" width="10.109375" bestFit="1" customWidth="1"/>
    <col min="8" max="8" width="3.33203125" bestFit="1" customWidth="1"/>
    <col min="9" max="9" width="27.109375" customWidth="1"/>
  </cols>
  <sheetData>
    <row r="1" spans="1:4" x14ac:dyDescent="0.3">
      <c r="A1" s="1" t="s">
        <v>0</v>
      </c>
    </row>
    <row r="3" spans="1:4" ht="18" x14ac:dyDescent="0.35">
      <c r="B3" s="15" t="s">
        <v>7</v>
      </c>
    </row>
    <row r="4" spans="1:4" ht="18.600000000000001" thickBot="1" x14ac:dyDescent="0.4">
      <c r="B4" s="15" t="s">
        <v>59</v>
      </c>
    </row>
    <row r="5" spans="1:4" ht="15" thickBot="1" x14ac:dyDescent="0.35">
      <c r="B5" s="16" t="s">
        <v>39</v>
      </c>
      <c r="C5" s="17">
        <f>'Berekening TCO'!C30</f>
        <v>5909.7699002769368</v>
      </c>
      <c r="D5" s="18" t="s">
        <v>6</v>
      </c>
    </row>
    <row r="8" spans="1:4" ht="18" x14ac:dyDescent="0.35">
      <c r="B8" s="15" t="s">
        <v>35</v>
      </c>
    </row>
    <row r="9" spans="1:4" ht="18" x14ac:dyDescent="0.35">
      <c r="B9" s="15" t="s">
        <v>59</v>
      </c>
    </row>
    <row r="10" spans="1:4" x14ac:dyDescent="0.3">
      <c r="B10" s="7" t="s">
        <v>23</v>
      </c>
    </row>
    <row r="11" spans="1:4" x14ac:dyDescent="0.3">
      <c r="B11" t="s">
        <v>1</v>
      </c>
      <c r="C11" s="22">
        <f>'Berekening TCO'!C36</f>
        <v>300000</v>
      </c>
      <c r="D11" t="s">
        <v>6</v>
      </c>
    </row>
    <row r="12" spans="1:4" x14ac:dyDescent="0.3">
      <c r="B12" t="s">
        <v>3</v>
      </c>
      <c r="C12" s="22">
        <f>'Berekening TCO'!C37</f>
        <v>10</v>
      </c>
      <c r="D12" t="s">
        <v>2</v>
      </c>
    </row>
    <row r="13" spans="1:4" x14ac:dyDescent="0.3">
      <c r="B13" t="s">
        <v>4</v>
      </c>
      <c r="C13" s="21">
        <v>16</v>
      </c>
      <c r="D13" t="s">
        <v>5</v>
      </c>
    </row>
    <row r="14" spans="1:4" x14ac:dyDescent="0.3">
      <c r="B14" t="s">
        <v>11</v>
      </c>
      <c r="C14" s="29">
        <v>80</v>
      </c>
      <c r="D14" s="1" t="s">
        <v>5</v>
      </c>
    </row>
    <row r="15" spans="1:4" x14ac:dyDescent="0.3">
      <c r="B15" s="1" t="s">
        <v>52</v>
      </c>
      <c r="C15" s="25">
        <f>C11*(1-C13/100)</f>
        <v>252000</v>
      </c>
    </row>
    <row r="17" spans="2:9" x14ac:dyDescent="0.3">
      <c r="B17" s="7" t="s">
        <v>10</v>
      </c>
      <c r="C17" s="7" t="s">
        <v>16</v>
      </c>
      <c r="D17" s="7" t="s">
        <v>19</v>
      </c>
      <c r="E17" s="7" t="s">
        <v>17</v>
      </c>
      <c r="F17" s="7"/>
      <c r="G17" s="7" t="s">
        <v>18</v>
      </c>
      <c r="H17" s="7"/>
    </row>
    <row r="18" spans="2:9" x14ac:dyDescent="0.3">
      <c r="B18" t="s">
        <v>9</v>
      </c>
      <c r="C18" s="22">
        <f>'Berekening TCO'!C43</f>
        <v>450</v>
      </c>
      <c r="D18" t="s">
        <v>6</v>
      </c>
      <c r="E18" s="3">
        <f>4*C12</f>
        <v>40</v>
      </c>
      <c r="F18" t="s">
        <v>33</v>
      </c>
      <c r="G18" s="3">
        <f>E18*C18</f>
        <v>18000</v>
      </c>
      <c r="H18" t="s">
        <v>6</v>
      </c>
      <c r="I18" t="s">
        <v>22</v>
      </c>
    </row>
    <row r="19" spans="2:9" x14ac:dyDescent="0.3">
      <c r="B19" t="s">
        <v>8</v>
      </c>
      <c r="C19" s="22">
        <f>'Berekening TCO'!C44</f>
        <v>1200</v>
      </c>
      <c r="D19" t="s">
        <v>6</v>
      </c>
      <c r="E19" s="3">
        <f>C12</f>
        <v>10</v>
      </c>
      <c r="F19" t="s">
        <v>33</v>
      </c>
      <c r="G19" s="3">
        <f>C19*E19</f>
        <v>12000</v>
      </c>
      <c r="H19" t="s">
        <v>6</v>
      </c>
    </row>
    <row r="20" spans="2:9" x14ac:dyDescent="0.3">
      <c r="B20" t="s">
        <v>15</v>
      </c>
      <c r="C20" s="22">
        <f>'Berekening TCO'!C45</f>
        <v>30000</v>
      </c>
      <c r="D20" t="s">
        <v>6</v>
      </c>
      <c r="E20" s="3">
        <f>C12/5</f>
        <v>2</v>
      </c>
      <c r="F20" t="s">
        <v>33</v>
      </c>
      <c r="G20" s="3">
        <f>E20*C20</f>
        <v>60000</v>
      </c>
      <c r="H20" t="s">
        <v>6</v>
      </c>
    </row>
    <row r="21" spans="2:9" x14ac:dyDescent="0.3">
      <c r="B21" t="s">
        <v>48</v>
      </c>
      <c r="C21" s="22">
        <f>C11</f>
        <v>300000</v>
      </c>
      <c r="D21" t="s">
        <v>6</v>
      </c>
      <c r="E21" s="13">
        <v>0.05</v>
      </c>
      <c r="F21" s="13">
        <f>POWER((1+E21),C12)-1</f>
        <v>0.62889462677744157</v>
      </c>
      <c r="G21" s="3">
        <f>C21*F21</f>
        <v>188668.38803323248</v>
      </c>
      <c r="H21" t="s">
        <v>6</v>
      </c>
      <c r="I21" t="s">
        <v>49</v>
      </c>
    </row>
    <row r="22" spans="2:9" x14ac:dyDescent="0.3">
      <c r="B22" s="1" t="s">
        <v>53</v>
      </c>
      <c r="E22" s="3"/>
      <c r="G22" s="4">
        <f>SUM(G18:G21)</f>
        <v>278668.38803323248</v>
      </c>
      <c r="H22" s="1" t="s">
        <v>6</v>
      </c>
    </row>
    <row r="23" spans="2:9" x14ac:dyDescent="0.3">
      <c r="E23" s="3"/>
    </row>
    <row r="24" spans="2:9" x14ac:dyDescent="0.3">
      <c r="B24" s="7" t="s">
        <v>55</v>
      </c>
      <c r="C24" s="7" t="s">
        <v>16</v>
      </c>
      <c r="D24" s="7" t="s">
        <v>19</v>
      </c>
      <c r="E24" s="7" t="s">
        <v>17</v>
      </c>
      <c r="F24" s="7"/>
      <c r="G24" s="7" t="s">
        <v>18</v>
      </c>
      <c r="H24" s="7"/>
    </row>
    <row r="25" spans="2:9" x14ac:dyDescent="0.3">
      <c r="B25" s="5" t="s">
        <v>46</v>
      </c>
      <c r="C25" s="5">
        <f>3*12</f>
        <v>36</v>
      </c>
      <c r="D25" s="5" t="s">
        <v>56</v>
      </c>
      <c r="E25" s="7"/>
      <c r="F25" s="7"/>
      <c r="G25" s="7"/>
    </row>
    <row r="26" spans="2:9" x14ac:dyDescent="0.3">
      <c r="B26" s="5" t="s">
        <v>41</v>
      </c>
      <c r="C26" s="23">
        <f>'Berekening TCO'!C51</f>
        <v>0.25</v>
      </c>
      <c r="D26" s="5" t="s">
        <v>14</v>
      </c>
      <c r="E26" s="3">
        <f>230*10*3/1000*8*220*C25/12</f>
        <v>36432</v>
      </c>
      <c r="F26" t="s">
        <v>13</v>
      </c>
      <c r="G26" s="3">
        <f>C26*E26</f>
        <v>9108</v>
      </c>
      <c r="H26" t="s">
        <v>6</v>
      </c>
      <c r="I26" t="s">
        <v>44</v>
      </c>
    </row>
    <row r="27" spans="2:9" x14ac:dyDescent="0.3">
      <c r="B27" t="s">
        <v>21</v>
      </c>
      <c r="C27" s="24">
        <f>'Berekening TCO'!C52</f>
        <v>0.25900000000000001</v>
      </c>
      <c r="D27" t="s">
        <v>5</v>
      </c>
      <c r="E27" s="3">
        <f>C11</f>
        <v>300000</v>
      </c>
      <c r="F27" t="s">
        <v>6</v>
      </c>
      <c r="G27" s="3">
        <f>E27*C27/100*C25/12</f>
        <v>2331</v>
      </c>
      <c r="H27" t="s">
        <v>6</v>
      </c>
      <c r="I27" t="s">
        <v>57</v>
      </c>
    </row>
    <row r="28" spans="2:9" x14ac:dyDescent="0.3">
      <c r="B28" s="14" t="s">
        <v>26</v>
      </c>
      <c r="C28" s="21">
        <v>30000</v>
      </c>
      <c r="D28" t="s">
        <v>27</v>
      </c>
      <c r="E28" s="3">
        <v>1</v>
      </c>
      <c r="F28" t="s">
        <v>34</v>
      </c>
      <c r="G28" s="3">
        <f>E28*C28</f>
        <v>30000</v>
      </c>
      <c r="H28" t="s">
        <v>6</v>
      </c>
      <c r="I28" s="1" t="s">
        <v>45</v>
      </c>
    </row>
    <row r="29" spans="2:9" x14ac:dyDescent="0.3">
      <c r="B29" s="26" t="s">
        <v>54</v>
      </c>
      <c r="C29" s="1"/>
      <c r="E29" s="3"/>
      <c r="G29" s="4">
        <f>SUM(G26:G28)</f>
        <v>41439</v>
      </c>
      <c r="H29" s="1" t="s">
        <v>6</v>
      </c>
    </row>
    <row r="30" spans="2:9" x14ac:dyDescent="0.3">
      <c r="F30" s="7" t="s">
        <v>25</v>
      </c>
      <c r="G30" s="27">
        <f>G29/C25</f>
        <v>1151.0833333333333</v>
      </c>
      <c r="H30" s="1" t="s">
        <v>6</v>
      </c>
    </row>
    <row r="31" spans="2:9" x14ac:dyDescent="0.3">
      <c r="B31" s="1" t="s">
        <v>40</v>
      </c>
    </row>
    <row r="32" spans="2:9" x14ac:dyDescent="0.3">
      <c r="B32" s="10" t="s">
        <v>23</v>
      </c>
      <c r="C32" s="19">
        <f>C11*(1-C13/100)</f>
        <v>252000</v>
      </c>
      <c r="D32" s="10" t="s">
        <v>6</v>
      </c>
    </row>
    <row r="33" spans="2:6" x14ac:dyDescent="0.3">
      <c r="B33" s="10" t="s">
        <v>10</v>
      </c>
      <c r="C33" s="11">
        <f>G22</f>
        <v>278668.38803323248</v>
      </c>
      <c r="D33" s="10" t="s">
        <v>6</v>
      </c>
    </row>
    <row r="34" spans="2:6" x14ac:dyDescent="0.3">
      <c r="B34" s="5" t="s">
        <v>63</v>
      </c>
      <c r="C34" s="6">
        <f>SUM(C32:C33)</f>
        <v>530668.38803323242</v>
      </c>
      <c r="D34" s="5" t="s">
        <v>6</v>
      </c>
    </row>
    <row r="35" spans="2:6" x14ac:dyDescent="0.3">
      <c r="B35" s="5" t="s">
        <v>38</v>
      </c>
      <c r="C35" s="20">
        <v>20</v>
      </c>
      <c r="D35" s="5" t="s">
        <v>5</v>
      </c>
      <c r="E35" t="s">
        <v>79</v>
      </c>
      <c r="F35" s="13"/>
    </row>
    <row r="36" spans="2:6" x14ac:dyDescent="0.3">
      <c r="B36" s="8" t="s">
        <v>47</v>
      </c>
      <c r="C36" s="9">
        <f>C34*(1+C35/100)</f>
        <v>636802.06563987886</v>
      </c>
      <c r="D36" s="8" t="s">
        <v>6</v>
      </c>
    </row>
    <row r="37" spans="2:6" x14ac:dyDescent="0.3">
      <c r="B37" s="1" t="s">
        <v>36</v>
      </c>
      <c r="C37" s="4">
        <f>C36/(C12*12*C14/100)</f>
        <v>6633.3548504154051</v>
      </c>
      <c r="D37" s="1" t="s">
        <v>50</v>
      </c>
      <c r="E37" t="s">
        <v>43</v>
      </c>
    </row>
    <row r="38" spans="2:6" ht="15" thickBot="1" x14ac:dyDescent="0.35">
      <c r="B38" t="s">
        <v>12</v>
      </c>
      <c r="C38" s="4">
        <f>G30</f>
        <v>1151.0833333333333</v>
      </c>
      <c r="D38" s="1" t="s">
        <v>50</v>
      </c>
    </row>
    <row r="39" spans="2:6" ht="15" thickBot="1" x14ac:dyDescent="0.35">
      <c r="B39" s="16" t="s">
        <v>58</v>
      </c>
      <c r="C39" s="17">
        <f>C37+C38</f>
        <v>7784.4381837487381</v>
      </c>
      <c r="D39" s="18" t="s">
        <v>50</v>
      </c>
    </row>
    <row r="41" spans="2:6" ht="18.600000000000001" thickBot="1" x14ac:dyDescent="0.4">
      <c r="B41" s="15" t="s">
        <v>60</v>
      </c>
    </row>
    <row r="42" spans="2:6" ht="15" thickBot="1" x14ac:dyDescent="0.35">
      <c r="B42" s="16" t="s">
        <v>58</v>
      </c>
      <c r="C42" s="17">
        <f>'Berekening TCO'!C96</f>
        <v>5942.2299549768368</v>
      </c>
      <c r="D42" s="18" t="s">
        <v>50</v>
      </c>
    </row>
    <row r="44" spans="2:6" ht="18.600000000000001" thickBot="1" x14ac:dyDescent="0.4">
      <c r="B44" s="15" t="s">
        <v>62</v>
      </c>
    </row>
    <row r="45" spans="2:6" ht="15" thickBot="1" x14ac:dyDescent="0.35">
      <c r="B45" s="16" t="s">
        <v>58</v>
      </c>
      <c r="C45" s="17">
        <f>'Berekening TCO'!C128</f>
        <v>4273.0993779624023</v>
      </c>
      <c r="D45" s="18" t="s">
        <v>50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6BF3B-3F8E-437B-A25A-E9AA4A76ADB6}">
  <dimension ref="R2:Y28"/>
  <sheetViews>
    <sheetView tabSelected="1" topLeftCell="A7" zoomScale="85" zoomScaleNormal="85" workbookViewId="0">
      <selection activeCell="S27" sqref="S27"/>
    </sheetView>
  </sheetViews>
  <sheetFormatPr defaultColWidth="8.77734375" defaultRowHeight="14.4" x14ac:dyDescent="0.3"/>
  <cols>
    <col min="18" max="18" width="19.109375" bestFit="1" customWidth="1"/>
    <col min="19" max="19" width="14.33203125" bestFit="1" customWidth="1"/>
  </cols>
  <sheetData>
    <row r="2" spans="18:25" x14ac:dyDescent="0.3">
      <c r="R2" s="30"/>
      <c r="S2" s="30"/>
      <c r="T2" s="30"/>
      <c r="U2" s="30"/>
      <c r="V2" s="30"/>
      <c r="W2" s="30"/>
      <c r="X2" s="30"/>
      <c r="Y2" s="30"/>
    </row>
    <row r="3" spans="18:25" ht="14.55" customHeight="1" x14ac:dyDescent="0.3">
      <c r="R3" s="37" t="s">
        <v>75</v>
      </c>
      <c r="S3" s="37"/>
      <c r="T3" s="37"/>
      <c r="U3" s="37"/>
      <c r="V3" s="37"/>
      <c r="W3" s="37"/>
      <c r="X3" s="37"/>
      <c r="Y3" s="30"/>
    </row>
    <row r="4" spans="18:25" x14ac:dyDescent="0.3">
      <c r="R4" s="37"/>
      <c r="S4" s="37"/>
      <c r="T4" s="37"/>
      <c r="U4" s="37"/>
      <c r="V4" s="37"/>
      <c r="W4" s="37"/>
      <c r="X4" s="37"/>
      <c r="Y4" s="30"/>
    </row>
    <row r="5" spans="18:25" x14ac:dyDescent="0.3">
      <c r="R5" s="37"/>
      <c r="S5" s="37"/>
      <c r="T5" s="37"/>
      <c r="U5" s="37"/>
      <c r="V5" s="37"/>
      <c r="W5" s="37"/>
      <c r="X5" s="37"/>
      <c r="Y5" s="30"/>
    </row>
    <row r="6" spans="18:25" x14ac:dyDescent="0.3">
      <c r="R6" s="37"/>
      <c r="S6" s="37"/>
      <c r="T6" s="37"/>
      <c r="U6" s="37"/>
      <c r="V6" s="37"/>
      <c r="W6" s="37"/>
      <c r="X6" s="37"/>
      <c r="Y6" s="30"/>
    </row>
    <row r="7" spans="18:25" x14ac:dyDescent="0.3">
      <c r="R7" s="30"/>
      <c r="S7" s="30"/>
      <c r="T7" s="30"/>
      <c r="U7" s="30"/>
      <c r="V7" s="30"/>
      <c r="W7" s="30"/>
      <c r="X7" s="30"/>
      <c r="Y7" s="30"/>
    </row>
    <row r="8" spans="18:25" x14ac:dyDescent="0.3">
      <c r="R8" s="37" t="s">
        <v>76</v>
      </c>
      <c r="S8" s="37"/>
      <c r="T8" s="37"/>
      <c r="U8" s="37"/>
      <c r="V8" s="37"/>
      <c r="W8" s="37"/>
      <c r="X8" s="37"/>
      <c r="Y8" s="30"/>
    </row>
    <row r="9" spans="18:25" x14ac:dyDescent="0.3">
      <c r="R9" s="37"/>
      <c r="S9" s="37"/>
      <c r="T9" s="37"/>
      <c r="U9" s="37"/>
      <c r="V9" s="37"/>
      <c r="W9" s="37"/>
      <c r="X9" s="37"/>
      <c r="Y9" s="30"/>
    </row>
    <row r="10" spans="18:25" x14ac:dyDescent="0.3">
      <c r="R10" s="30"/>
      <c r="S10" s="30"/>
      <c r="T10" s="30"/>
      <c r="U10" s="30"/>
      <c r="V10" s="30"/>
      <c r="W10" s="30"/>
      <c r="X10" s="30"/>
      <c r="Y10" s="30"/>
    </row>
    <row r="11" spans="18:25" x14ac:dyDescent="0.3">
      <c r="R11" s="37" t="s">
        <v>77</v>
      </c>
      <c r="S11" s="37"/>
      <c r="T11" s="37"/>
      <c r="U11" s="37"/>
      <c r="V11" s="37"/>
      <c r="W11" s="37"/>
      <c r="X11" s="37"/>
      <c r="Y11" s="30"/>
    </row>
    <row r="12" spans="18:25" x14ac:dyDescent="0.3">
      <c r="R12" s="37"/>
      <c r="S12" s="37"/>
      <c r="T12" s="37"/>
      <c r="U12" s="37"/>
      <c r="V12" s="37"/>
      <c r="W12" s="37"/>
      <c r="X12" s="37"/>
      <c r="Y12" s="30"/>
    </row>
    <row r="13" spans="18:25" x14ac:dyDescent="0.3">
      <c r="R13" s="37"/>
      <c r="S13" s="37"/>
      <c r="T13" s="37"/>
      <c r="U13" s="37"/>
      <c r="V13" s="37"/>
      <c r="W13" s="37"/>
      <c r="X13" s="37"/>
      <c r="Y13" s="30"/>
    </row>
    <row r="15" spans="18:25" ht="14.55" customHeight="1" x14ac:dyDescent="0.3">
      <c r="R15" s="37" t="s">
        <v>78</v>
      </c>
      <c r="S15" s="37"/>
      <c r="T15" s="37"/>
      <c r="U15" s="37"/>
      <c r="V15" s="37"/>
      <c r="W15" s="37"/>
      <c r="X15" s="37"/>
    </row>
    <row r="16" spans="18:25" x14ac:dyDescent="0.3">
      <c r="R16" s="37"/>
      <c r="S16" s="37"/>
      <c r="T16" s="37"/>
      <c r="U16" s="37"/>
      <c r="V16" s="37"/>
      <c r="W16" s="37"/>
      <c r="X16" s="37"/>
    </row>
    <row r="17" spans="18:24" x14ac:dyDescent="0.3">
      <c r="R17" s="37"/>
      <c r="S17" s="37"/>
      <c r="T17" s="37"/>
      <c r="U17" s="37"/>
      <c r="V17" s="37"/>
      <c r="W17" s="37"/>
      <c r="X17" s="37"/>
    </row>
    <row r="18" spans="18:24" x14ac:dyDescent="0.3">
      <c r="R18" s="37"/>
      <c r="S18" s="37"/>
      <c r="T18" s="37"/>
      <c r="U18" s="37"/>
      <c r="V18" s="37"/>
      <c r="W18" s="37"/>
      <c r="X18" s="37"/>
    </row>
    <row r="19" spans="18:24" x14ac:dyDescent="0.3">
      <c r="R19" s="30"/>
      <c r="S19" s="30"/>
      <c r="T19" s="30"/>
      <c r="U19" s="30"/>
      <c r="V19" s="30"/>
      <c r="W19" s="30"/>
      <c r="X19" s="30"/>
    </row>
    <row r="22" spans="18:24" x14ac:dyDescent="0.3">
      <c r="R22" s="1" t="s">
        <v>72</v>
      </c>
    </row>
    <row r="23" spans="18:24" x14ac:dyDescent="0.3">
      <c r="R23" t="s">
        <v>1</v>
      </c>
      <c r="S23" s="34">
        <f>'gegevens voor grafiek'!D7</f>
        <v>709172.38803323021</v>
      </c>
    </row>
    <row r="24" spans="18:24" x14ac:dyDescent="0.3">
      <c r="R24" t="s">
        <v>73</v>
      </c>
      <c r="S24" s="34">
        <f>'gegevens voor grafiek'!D11</f>
        <v>757584.08505220257</v>
      </c>
    </row>
    <row r="25" spans="18:24" x14ac:dyDescent="0.3">
      <c r="R25" s="1" t="s">
        <v>74</v>
      </c>
      <c r="S25" s="35">
        <f>S24-S23</f>
        <v>48411.697018972365</v>
      </c>
      <c r="T25" s="33">
        <f>S25/S23</f>
        <v>6.8265061973484364E-2</v>
      </c>
    </row>
    <row r="27" spans="18:24" x14ac:dyDescent="0.3">
      <c r="R27" t="s">
        <v>87</v>
      </c>
      <c r="S27" s="31">
        <f>'gegevens voor grafiek'!D12+'gegevens voor grafiek'!D10</f>
        <v>666545.27310679352</v>
      </c>
    </row>
    <row r="28" spans="18:24" x14ac:dyDescent="0.3">
      <c r="R28" s="1" t="s">
        <v>74</v>
      </c>
      <c r="S28" s="35">
        <f>S27-S23</f>
        <v>-42627.114926436683</v>
      </c>
      <c r="T28" s="33">
        <f>S28/S23</f>
        <v>-6.0108255264500331E-2</v>
      </c>
    </row>
  </sheetData>
  <mergeCells count="4">
    <mergeCell ref="R3:X6"/>
    <mergeCell ref="R8:X9"/>
    <mergeCell ref="R11:X13"/>
    <mergeCell ref="R15:X1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C03DB-F4B4-49F9-9BB2-95034D9C3092}">
  <dimension ref="A3:DU19"/>
  <sheetViews>
    <sheetView zoomScaleNormal="100" workbookViewId="0">
      <pane xSplit="2" ySplit="6" topLeftCell="C7" activePane="bottomRight" state="frozen"/>
      <selection pane="topRight" activeCell="C1" sqref="C1"/>
      <selection pane="bottomLeft" activeCell="A26" sqref="A26"/>
      <selection pane="bottomRight" activeCell="D12" activeCellId="1" sqref="D10 D12"/>
    </sheetView>
  </sheetViews>
  <sheetFormatPr defaultColWidth="8.77734375" defaultRowHeight="14.4" outlineLevelCol="1" x14ac:dyDescent="0.3"/>
  <cols>
    <col min="2" max="2" width="23.109375" bestFit="1" customWidth="1"/>
    <col min="3" max="4" width="23.109375" customWidth="1"/>
    <col min="8" max="123" width="8.77734375" customWidth="1" outlineLevel="1"/>
    <col min="125" max="125" width="12.6640625" bestFit="1" customWidth="1"/>
  </cols>
  <sheetData>
    <row r="3" spans="1:125" x14ac:dyDescent="0.3">
      <c r="B3" t="s">
        <v>29</v>
      </c>
      <c r="E3">
        <v>1</v>
      </c>
      <c r="F3">
        <v>2</v>
      </c>
      <c r="G3">
        <v>3</v>
      </c>
      <c r="H3">
        <v>4</v>
      </c>
      <c r="I3">
        <v>5</v>
      </c>
      <c r="J3">
        <v>6</v>
      </c>
      <c r="K3">
        <v>7</v>
      </c>
      <c r="L3">
        <v>8</v>
      </c>
      <c r="M3">
        <v>9</v>
      </c>
      <c r="N3">
        <v>10</v>
      </c>
    </row>
    <row r="5" spans="1:125" x14ac:dyDescent="0.3">
      <c r="B5" t="s">
        <v>30</v>
      </c>
      <c r="E5">
        <f>_xlfn.CEILING.MATH(E6/12,1)</f>
        <v>1</v>
      </c>
      <c r="F5">
        <f t="shared" ref="F5:R5" si="0">_xlfn.CEILING.MATH(F6/12,1)</f>
        <v>1</v>
      </c>
      <c r="G5">
        <f t="shared" si="0"/>
        <v>1</v>
      </c>
      <c r="H5">
        <f t="shared" si="0"/>
        <v>1</v>
      </c>
      <c r="I5">
        <f t="shared" si="0"/>
        <v>1</v>
      </c>
      <c r="J5">
        <f t="shared" si="0"/>
        <v>1</v>
      </c>
      <c r="K5">
        <f t="shared" si="0"/>
        <v>1</v>
      </c>
      <c r="L5">
        <f t="shared" si="0"/>
        <v>1</v>
      </c>
      <c r="M5">
        <f t="shared" si="0"/>
        <v>1</v>
      </c>
      <c r="N5">
        <f t="shared" si="0"/>
        <v>1</v>
      </c>
      <c r="O5">
        <f t="shared" si="0"/>
        <v>1</v>
      </c>
      <c r="P5">
        <f t="shared" si="0"/>
        <v>1</v>
      </c>
      <c r="Q5">
        <f t="shared" si="0"/>
        <v>2</v>
      </c>
      <c r="R5">
        <f t="shared" si="0"/>
        <v>2</v>
      </c>
      <c r="S5">
        <f t="shared" ref="S5" si="1">_xlfn.CEILING.MATH(S6/12,1)</f>
        <v>2</v>
      </c>
      <c r="T5">
        <f t="shared" ref="T5" si="2">_xlfn.CEILING.MATH(T6/12,1)</f>
        <v>2</v>
      </c>
      <c r="U5">
        <f t="shared" ref="U5" si="3">_xlfn.CEILING.MATH(U6/12,1)</f>
        <v>2</v>
      </c>
      <c r="V5">
        <f t="shared" ref="V5" si="4">_xlfn.CEILING.MATH(V6/12,1)</f>
        <v>2</v>
      </c>
      <c r="W5">
        <f t="shared" ref="W5" si="5">_xlfn.CEILING.MATH(W6/12,1)</f>
        <v>2</v>
      </c>
      <c r="X5">
        <f t="shared" ref="X5" si="6">_xlfn.CEILING.MATH(X6/12,1)</f>
        <v>2</v>
      </c>
      <c r="Y5">
        <f t="shared" ref="Y5" si="7">_xlfn.CEILING.MATH(Y6/12,1)</f>
        <v>2</v>
      </c>
      <c r="Z5">
        <f t="shared" ref="Z5" si="8">_xlfn.CEILING.MATH(Z6/12,1)</f>
        <v>2</v>
      </c>
      <c r="AA5">
        <f t="shared" ref="AA5" si="9">_xlfn.CEILING.MATH(AA6/12,1)</f>
        <v>2</v>
      </c>
      <c r="AB5">
        <f t="shared" ref="AB5" si="10">_xlfn.CEILING.MATH(AB6/12,1)</f>
        <v>2</v>
      </c>
      <c r="AC5">
        <f t="shared" ref="AC5" si="11">_xlfn.CEILING.MATH(AC6/12,1)</f>
        <v>3</v>
      </c>
      <c r="AD5">
        <f t="shared" ref="AD5:AE5" si="12">_xlfn.CEILING.MATH(AD6/12,1)</f>
        <v>3</v>
      </c>
      <c r="AE5">
        <f t="shared" si="12"/>
        <v>3</v>
      </c>
      <c r="AF5">
        <f t="shared" ref="AF5" si="13">_xlfn.CEILING.MATH(AF6/12,1)</f>
        <v>3</v>
      </c>
      <c r="AG5">
        <f t="shared" ref="AG5" si="14">_xlfn.CEILING.MATH(AG6/12,1)</f>
        <v>3</v>
      </c>
      <c r="AH5">
        <f t="shared" ref="AH5" si="15">_xlfn.CEILING.MATH(AH6/12,1)</f>
        <v>3</v>
      </c>
      <c r="AI5">
        <f t="shared" ref="AI5" si="16">_xlfn.CEILING.MATH(AI6/12,1)</f>
        <v>3</v>
      </c>
      <c r="AJ5">
        <f t="shared" ref="AJ5" si="17">_xlfn.CEILING.MATH(AJ6/12,1)</f>
        <v>3</v>
      </c>
      <c r="AK5">
        <f t="shared" ref="AK5" si="18">_xlfn.CEILING.MATH(AK6/12,1)</f>
        <v>3</v>
      </c>
      <c r="AL5">
        <f t="shared" ref="AL5" si="19">_xlfn.CEILING.MATH(AL6/12,1)</f>
        <v>3</v>
      </c>
      <c r="AM5">
        <f t="shared" ref="AM5" si="20">_xlfn.CEILING.MATH(AM6/12,1)</f>
        <v>3</v>
      </c>
      <c r="AN5">
        <f t="shared" ref="AN5" si="21">_xlfn.CEILING.MATH(AN6/12,1)</f>
        <v>3</v>
      </c>
      <c r="AO5">
        <f t="shared" ref="AO5" si="22">_xlfn.CEILING.MATH(AO6/12,1)</f>
        <v>4</v>
      </c>
      <c r="AP5">
        <f t="shared" ref="AP5" si="23">_xlfn.CEILING.MATH(AP6/12,1)</f>
        <v>4</v>
      </c>
      <c r="AQ5">
        <f t="shared" ref="AQ5:AR5" si="24">_xlfn.CEILING.MATH(AQ6/12,1)</f>
        <v>4</v>
      </c>
      <c r="AR5">
        <f t="shared" si="24"/>
        <v>4</v>
      </c>
      <c r="AS5">
        <f t="shared" ref="AS5" si="25">_xlfn.CEILING.MATH(AS6/12,1)</f>
        <v>4</v>
      </c>
      <c r="AT5">
        <f t="shared" ref="AT5" si="26">_xlfn.CEILING.MATH(AT6/12,1)</f>
        <v>4</v>
      </c>
      <c r="AU5">
        <f t="shared" ref="AU5" si="27">_xlfn.CEILING.MATH(AU6/12,1)</f>
        <v>4</v>
      </c>
      <c r="AV5">
        <f t="shared" ref="AV5" si="28">_xlfn.CEILING.MATH(AV6/12,1)</f>
        <v>4</v>
      </c>
      <c r="AW5">
        <f t="shared" ref="AW5" si="29">_xlfn.CEILING.MATH(AW6/12,1)</f>
        <v>4</v>
      </c>
      <c r="AX5">
        <f t="shared" ref="AX5" si="30">_xlfn.CEILING.MATH(AX6/12,1)</f>
        <v>4</v>
      </c>
      <c r="AY5">
        <f t="shared" ref="AY5" si="31">_xlfn.CEILING.MATH(AY6/12,1)</f>
        <v>4</v>
      </c>
      <c r="AZ5">
        <f t="shared" ref="AZ5" si="32">_xlfn.CEILING.MATH(AZ6/12,1)</f>
        <v>4</v>
      </c>
      <c r="BA5">
        <f t="shared" ref="BA5" si="33">_xlfn.CEILING.MATH(BA6/12,1)</f>
        <v>5</v>
      </c>
      <c r="BB5">
        <f t="shared" ref="BB5" si="34">_xlfn.CEILING.MATH(BB6/12,1)</f>
        <v>5</v>
      </c>
      <c r="BC5">
        <f t="shared" ref="BC5" si="35">_xlfn.CEILING.MATH(BC6/12,1)</f>
        <v>5</v>
      </c>
      <c r="BD5">
        <f t="shared" ref="BD5:BE5" si="36">_xlfn.CEILING.MATH(BD6/12,1)</f>
        <v>5</v>
      </c>
      <c r="BE5">
        <f t="shared" si="36"/>
        <v>5</v>
      </c>
      <c r="BF5">
        <f t="shared" ref="BF5" si="37">_xlfn.CEILING.MATH(BF6/12,1)</f>
        <v>5</v>
      </c>
      <c r="BG5">
        <f t="shared" ref="BG5" si="38">_xlfn.CEILING.MATH(BG6/12,1)</f>
        <v>5</v>
      </c>
      <c r="BH5">
        <f t="shared" ref="BH5" si="39">_xlfn.CEILING.MATH(BH6/12,1)</f>
        <v>5</v>
      </c>
      <c r="BI5">
        <f t="shared" ref="BI5" si="40">_xlfn.CEILING.MATH(BI6/12,1)</f>
        <v>5</v>
      </c>
      <c r="BJ5">
        <f t="shared" ref="BJ5" si="41">_xlfn.CEILING.MATH(BJ6/12,1)</f>
        <v>5</v>
      </c>
      <c r="BK5">
        <f t="shared" ref="BK5" si="42">_xlfn.CEILING.MATH(BK6/12,1)</f>
        <v>5</v>
      </c>
      <c r="BL5">
        <f t="shared" ref="BL5" si="43">_xlfn.CEILING.MATH(BL6/12,1)</f>
        <v>5</v>
      </c>
      <c r="BM5">
        <f t="shared" ref="BM5" si="44">_xlfn.CEILING.MATH(BM6/12,1)</f>
        <v>6</v>
      </c>
      <c r="BN5">
        <f t="shared" ref="BN5" si="45">_xlfn.CEILING.MATH(BN6/12,1)</f>
        <v>6</v>
      </c>
      <c r="BO5">
        <f t="shared" ref="BO5" si="46">_xlfn.CEILING.MATH(BO6/12,1)</f>
        <v>6</v>
      </c>
      <c r="BP5">
        <f t="shared" ref="BP5" si="47">_xlfn.CEILING.MATH(BP6/12,1)</f>
        <v>6</v>
      </c>
      <c r="BQ5">
        <f t="shared" ref="BQ5:BR5" si="48">_xlfn.CEILING.MATH(BQ6/12,1)</f>
        <v>6</v>
      </c>
      <c r="BR5">
        <f t="shared" si="48"/>
        <v>6</v>
      </c>
      <c r="BS5">
        <f t="shared" ref="BS5" si="49">_xlfn.CEILING.MATH(BS6/12,1)</f>
        <v>6</v>
      </c>
      <c r="BT5">
        <f t="shared" ref="BT5" si="50">_xlfn.CEILING.MATH(BT6/12,1)</f>
        <v>6</v>
      </c>
      <c r="BU5">
        <f t="shared" ref="BU5" si="51">_xlfn.CEILING.MATH(BU6/12,1)</f>
        <v>6</v>
      </c>
      <c r="BV5">
        <f t="shared" ref="BV5" si="52">_xlfn.CEILING.MATH(BV6/12,1)</f>
        <v>6</v>
      </c>
      <c r="BW5">
        <f t="shared" ref="BW5" si="53">_xlfn.CEILING.MATH(BW6/12,1)</f>
        <v>6</v>
      </c>
      <c r="BX5">
        <f t="shared" ref="BX5" si="54">_xlfn.CEILING.MATH(BX6/12,1)</f>
        <v>6</v>
      </c>
      <c r="BY5">
        <f t="shared" ref="BY5" si="55">_xlfn.CEILING.MATH(BY6/12,1)</f>
        <v>7</v>
      </c>
      <c r="BZ5">
        <f t="shared" ref="BZ5" si="56">_xlfn.CEILING.MATH(BZ6/12,1)</f>
        <v>7</v>
      </c>
      <c r="CA5">
        <f t="shared" ref="CA5" si="57">_xlfn.CEILING.MATH(CA6/12,1)</f>
        <v>7</v>
      </c>
      <c r="CB5">
        <f t="shared" ref="CB5" si="58">_xlfn.CEILING.MATH(CB6/12,1)</f>
        <v>7</v>
      </c>
      <c r="CC5">
        <f t="shared" ref="CC5" si="59">_xlfn.CEILING.MATH(CC6/12,1)</f>
        <v>7</v>
      </c>
      <c r="CD5">
        <f t="shared" ref="CD5:CE5" si="60">_xlfn.CEILING.MATH(CD6/12,1)</f>
        <v>7</v>
      </c>
      <c r="CE5">
        <f t="shared" si="60"/>
        <v>7</v>
      </c>
      <c r="CF5">
        <f t="shared" ref="CF5" si="61">_xlfn.CEILING.MATH(CF6/12,1)</f>
        <v>7</v>
      </c>
      <c r="CG5">
        <f t="shared" ref="CG5" si="62">_xlfn.CEILING.MATH(CG6/12,1)</f>
        <v>7</v>
      </c>
      <c r="CH5">
        <f t="shared" ref="CH5" si="63">_xlfn.CEILING.MATH(CH6/12,1)</f>
        <v>7</v>
      </c>
      <c r="CI5">
        <f t="shared" ref="CI5" si="64">_xlfn.CEILING.MATH(CI6/12,1)</f>
        <v>7</v>
      </c>
      <c r="CJ5">
        <f t="shared" ref="CJ5" si="65">_xlfn.CEILING.MATH(CJ6/12,1)</f>
        <v>7</v>
      </c>
      <c r="CK5">
        <f t="shared" ref="CK5" si="66">_xlfn.CEILING.MATH(CK6/12,1)</f>
        <v>8</v>
      </c>
      <c r="CL5">
        <f t="shared" ref="CL5" si="67">_xlfn.CEILING.MATH(CL6/12,1)</f>
        <v>8</v>
      </c>
      <c r="CM5">
        <f t="shared" ref="CM5" si="68">_xlfn.CEILING.MATH(CM6/12,1)</f>
        <v>8</v>
      </c>
      <c r="CN5">
        <f t="shared" ref="CN5" si="69">_xlfn.CEILING.MATH(CN6/12,1)</f>
        <v>8</v>
      </c>
      <c r="CO5">
        <f t="shared" ref="CO5" si="70">_xlfn.CEILING.MATH(CO6/12,1)</f>
        <v>8</v>
      </c>
      <c r="CP5">
        <f t="shared" ref="CP5" si="71">_xlfn.CEILING.MATH(CP6/12,1)</f>
        <v>8</v>
      </c>
      <c r="CQ5">
        <f t="shared" ref="CQ5:CR5" si="72">_xlfn.CEILING.MATH(CQ6/12,1)</f>
        <v>8</v>
      </c>
      <c r="CR5">
        <f t="shared" si="72"/>
        <v>8</v>
      </c>
      <c r="CS5">
        <f t="shared" ref="CS5" si="73">_xlfn.CEILING.MATH(CS6/12,1)</f>
        <v>8</v>
      </c>
      <c r="CT5">
        <f t="shared" ref="CT5" si="74">_xlfn.CEILING.MATH(CT6/12,1)</f>
        <v>8</v>
      </c>
      <c r="CU5">
        <f t="shared" ref="CU5" si="75">_xlfn.CEILING.MATH(CU6/12,1)</f>
        <v>8</v>
      </c>
      <c r="CV5">
        <f t="shared" ref="CV5" si="76">_xlfn.CEILING.MATH(CV6/12,1)</f>
        <v>8</v>
      </c>
      <c r="CW5">
        <f t="shared" ref="CW5" si="77">_xlfn.CEILING.MATH(CW6/12,1)</f>
        <v>9</v>
      </c>
      <c r="CX5">
        <f t="shared" ref="CX5" si="78">_xlfn.CEILING.MATH(CX6/12,1)</f>
        <v>9</v>
      </c>
      <c r="CY5">
        <f t="shared" ref="CY5" si="79">_xlfn.CEILING.MATH(CY6/12,1)</f>
        <v>9</v>
      </c>
      <c r="CZ5">
        <f t="shared" ref="CZ5" si="80">_xlfn.CEILING.MATH(CZ6/12,1)</f>
        <v>9</v>
      </c>
      <c r="DA5">
        <f t="shared" ref="DA5" si="81">_xlfn.CEILING.MATH(DA6/12,1)</f>
        <v>9</v>
      </c>
      <c r="DB5">
        <f t="shared" ref="DB5" si="82">_xlfn.CEILING.MATH(DB6/12,1)</f>
        <v>9</v>
      </c>
      <c r="DC5">
        <f t="shared" ref="DC5" si="83">_xlfn.CEILING.MATH(DC6/12,1)</f>
        <v>9</v>
      </c>
      <c r="DD5">
        <f t="shared" ref="DD5:DE5" si="84">_xlfn.CEILING.MATH(DD6/12,1)</f>
        <v>9</v>
      </c>
      <c r="DE5">
        <f t="shared" si="84"/>
        <v>9</v>
      </c>
      <c r="DF5">
        <f t="shared" ref="DF5" si="85">_xlfn.CEILING.MATH(DF6/12,1)</f>
        <v>9</v>
      </c>
      <c r="DG5">
        <f t="shared" ref="DG5" si="86">_xlfn.CEILING.MATH(DG6/12,1)</f>
        <v>9</v>
      </c>
      <c r="DH5">
        <f t="shared" ref="DH5" si="87">_xlfn.CEILING.MATH(DH6/12,1)</f>
        <v>9</v>
      </c>
      <c r="DI5">
        <f t="shared" ref="DI5" si="88">_xlfn.CEILING.MATH(DI6/12,1)</f>
        <v>10</v>
      </c>
      <c r="DJ5">
        <f t="shared" ref="DJ5" si="89">_xlfn.CEILING.MATH(DJ6/12,1)</f>
        <v>10</v>
      </c>
      <c r="DK5">
        <f t="shared" ref="DK5" si="90">_xlfn.CEILING.MATH(DK6/12,1)</f>
        <v>10</v>
      </c>
      <c r="DL5">
        <f t="shared" ref="DL5" si="91">_xlfn.CEILING.MATH(DL6/12,1)</f>
        <v>10</v>
      </c>
      <c r="DM5">
        <f t="shared" ref="DM5" si="92">_xlfn.CEILING.MATH(DM6/12,1)</f>
        <v>10</v>
      </c>
      <c r="DN5">
        <f t="shared" ref="DN5" si="93">_xlfn.CEILING.MATH(DN6/12,1)</f>
        <v>10</v>
      </c>
      <c r="DO5">
        <f t="shared" ref="DO5" si="94">_xlfn.CEILING.MATH(DO6/12,1)</f>
        <v>10</v>
      </c>
      <c r="DP5">
        <f t="shared" ref="DP5" si="95">_xlfn.CEILING.MATH(DP6/12,1)</f>
        <v>10</v>
      </c>
      <c r="DQ5">
        <f t="shared" ref="DQ5:DR5" si="96">_xlfn.CEILING.MATH(DQ6/12,1)</f>
        <v>10</v>
      </c>
      <c r="DR5">
        <f t="shared" si="96"/>
        <v>10</v>
      </c>
      <c r="DS5">
        <f t="shared" ref="DS5" si="97">_xlfn.CEILING.MATH(DS6/12,1)</f>
        <v>10</v>
      </c>
      <c r="DT5">
        <f t="shared" ref="DT5" si="98">_xlfn.CEILING.MATH(DT6/12,1)</f>
        <v>10</v>
      </c>
    </row>
    <row r="6" spans="1:125" x14ac:dyDescent="0.3">
      <c r="B6" t="s">
        <v>28</v>
      </c>
      <c r="C6" t="s">
        <v>84</v>
      </c>
      <c r="D6" t="s">
        <v>83</v>
      </c>
      <c r="E6">
        <v>1</v>
      </c>
      <c r="F6">
        <v>2</v>
      </c>
      <c r="G6">
        <v>3</v>
      </c>
      <c r="H6">
        <v>4</v>
      </c>
      <c r="I6">
        <v>5</v>
      </c>
      <c r="J6">
        <v>6</v>
      </c>
      <c r="K6">
        <v>7</v>
      </c>
      <c r="L6">
        <v>8</v>
      </c>
      <c r="M6">
        <v>9</v>
      </c>
      <c r="N6">
        <v>10</v>
      </c>
      <c r="O6">
        <v>11</v>
      </c>
      <c r="P6">
        <v>12</v>
      </c>
      <c r="Q6">
        <v>13</v>
      </c>
      <c r="R6">
        <v>14</v>
      </c>
      <c r="S6">
        <v>15</v>
      </c>
      <c r="T6">
        <v>16</v>
      </c>
      <c r="U6">
        <v>17</v>
      </c>
      <c r="V6">
        <v>18</v>
      </c>
      <c r="W6">
        <v>19</v>
      </c>
      <c r="X6">
        <v>20</v>
      </c>
      <c r="Y6">
        <v>21</v>
      </c>
      <c r="Z6">
        <v>22</v>
      </c>
      <c r="AA6">
        <v>23</v>
      </c>
      <c r="AB6">
        <v>24</v>
      </c>
      <c r="AC6">
        <v>25</v>
      </c>
      <c r="AD6">
        <v>26</v>
      </c>
      <c r="AE6">
        <v>27</v>
      </c>
      <c r="AF6">
        <v>28</v>
      </c>
      <c r="AG6">
        <v>29</v>
      </c>
      <c r="AH6">
        <v>30</v>
      </c>
      <c r="AI6">
        <v>31</v>
      </c>
      <c r="AJ6">
        <v>32</v>
      </c>
      <c r="AK6">
        <v>33</v>
      </c>
      <c r="AL6">
        <v>34</v>
      </c>
      <c r="AM6">
        <v>35</v>
      </c>
      <c r="AN6">
        <v>36</v>
      </c>
      <c r="AO6">
        <v>37</v>
      </c>
      <c r="AP6">
        <v>38</v>
      </c>
      <c r="AQ6">
        <v>39</v>
      </c>
      <c r="AR6">
        <v>40</v>
      </c>
      <c r="AS6">
        <v>41</v>
      </c>
      <c r="AT6">
        <v>42</v>
      </c>
      <c r="AU6">
        <v>43</v>
      </c>
      <c r="AV6">
        <v>44</v>
      </c>
      <c r="AW6">
        <v>45</v>
      </c>
      <c r="AX6">
        <v>46</v>
      </c>
      <c r="AY6">
        <v>47</v>
      </c>
      <c r="AZ6">
        <v>48</v>
      </c>
      <c r="BA6">
        <v>49</v>
      </c>
      <c r="BB6">
        <v>50</v>
      </c>
      <c r="BC6">
        <v>51</v>
      </c>
      <c r="BD6">
        <v>52</v>
      </c>
      <c r="BE6">
        <v>53</v>
      </c>
      <c r="BF6">
        <v>54</v>
      </c>
      <c r="BG6">
        <v>55</v>
      </c>
      <c r="BH6">
        <v>56</v>
      </c>
      <c r="BI6">
        <v>57</v>
      </c>
      <c r="BJ6">
        <v>58</v>
      </c>
      <c r="BK6">
        <v>59</v>
      </c>
      <c r="BL6">
        <v>60</v>
      </c>
      <c r="BM6">
        <v>61</v>
      </c>
      <c r="BN6">
        <v>62</v>
      </c>
      <c r="BO6">
        <v>63</v>
      </c>
      <c r="BP6">
        <v>64</v>
      </c>
      <c r="BQ6">
        <v>65</v>
      </c>
      <c r="BR6">
        <v>66</v>
      </c>
      <c r="BS6">
        <v>67</v>
      </c>
      <c r="BT6">
        <v>68</v>
      </c>
      <c r="BU6">
        <v>69</v>
      </c>
      <c r="BV6">
        <v>70</v>
      </c>
      <c r="BW6">
        <v>71</v>
      </c>
      <c r="BX6">
        <v>72</v>
      </c>
      <c r="BY6">
        <v>73</v>
      </c>
      <c r="BZ6">
        <v>74</v>
      </c>
      <c r="CA6">
        <v>75</v>
      </c>
      <c r="CB6">
        <v>76</v>
      </c>
      <c r="CC6">
        <v>77</v>
      </c>
      <c r="CD6">
        <v>78</v>
      </c>
      <c r="CE6">
        <v>79</v>
      </c>
      <c r="CF6">
        <v>80</v>
      </c>
      <c r="CG6">
        <v>81</v>
      </c>
      <c r="CH6">
        <v>82</v>
      </c>
      <c r="CI6">
        <v>83</v>
      </c>
      <c r="CJ6">
        <v>84</v>
      </c>
      <c r="CK6">
        <v>85</v>
      </c>
      <c r="CL6">
        <v>86</v>
      </c>
      <c r="CM6">
        <v>87</v>
      </c>
      <c r="CN6">
        <v>88</v>
      </c>
      <c r="CO6">
        <v>89</v>
      </c>
      <c r="CP6">
        <v>90</v>
      </c>
      <c r="CQ6">
        <v>91</v>
      </c>
      <c r="CR6">
        <v>92</v>
      </c>
      <c r="CS6">
        <v>93</v>
      </c>
      <c r="CT6">
        <v>94</v>
      </c>
      <c r="CU6">
        <v>95</v>
      </c>
      <c r="CV6">
        <v>96</v>
      </c>
      <c r="CW6">
        <v>97</v>
      </c>
      <c r="CX6">
        <v>98</v>
      </c>
      <c r="CY6">
        <v>99</v>
      </c>
      <c r="CZ6">
        <v>100</v>
      </c>
      <c r="DA6">
        <v>101</v>
      </c>
      <c r="DB6">
        <v>102</v>
      </c>
      <c r="DC6">
        <v>103</v>
      </c>
      <c r="DD6">
        <v>104</v>
      </c>
      <c r="DE6">
        <v>105</v>
      </c>
      <c r="DF6">
        <v>106</v>
      </c>
      <c r="DG6">
        <v>107</v>
      </c>
      <c r="DH6">
        <v>108</v>
      </c>
      <c r="DI6">
        <v>109</v>
      </c>
      <c r="DJ6">
        <v>110</v>
      </c>
      <c r="DK6">
        <v>111</v>
      </c>
      <c r="DL6">
        <v>112</v>
      </c>
      <c r="DM6">
        <v>113</v>
      </c>
      <c r="DN6">
        <v>114</v>
      </c>
      <c r="DO6">
        <v>115</v>
      </c>
      <c r="DP6">
        <v>116</v>
      </c>
      <c r="DQ6">
        <v>117</v>
      </c>
      <c r="DR6">
        <v>118</v>
      </c>
      <c r="DS6">
        <v>119</v>
      </c>
      <c r="DT6">
        <v>120</v>
      </c>
    </row>
    <row r="7" spans="1:125" x14ac:dyDescent="0.3">
      <c r="A7" t="s">
        <v>31</v>
      </c>
      <c r="B7" t="s">
        <v>67</v>
      </c>
      <c r="D7" s="12">
        <f>SUM(E7:DT7)</f>
        <v>709172.38803323021</v>
      </c>
      <c r="E7">
        <f>'Berekening TCO'!C30</f>
        <v>5909.7699002769368</v>
      </c>
      <c r="F7">
        <f>E7</f>
        <v>5909.7699002769368</v>
      </c>
      <c r="G7">
        <f t="shared" ref="G7:BR7" si="99">F7</f>
        <v>5909.7699002769368</v>
      </c>
      <c r="H7">
        <f t="shared" si="99"/>
        <v>5909.7699002769368</v>
      </c>
      <c r="I7">
        <f t="shared" si="99"/>
        <v>5909.7699002769368</v>
      </c>
      <c r="J7">
        <f t="shared" si="99"/>
        <v>5909.7699002769368</v>
      </c>
      <c r="K7">
        <f t="shared" si="99"/>
        <v>5909.7699002769368</v>
      </c>
      <c r="L7">
        <f t="shared" si="99"/>
        <v>5909.7699002769368</v>
      </c>
      <c r="M7">
        <f t="shared" si="99"/>
        <v>5909.7699002769368</v>
      </c>
      <c r="N7">
        <f t="shared" si="99"/>
        <v>5909.7699002769368</v>
      </c>
      <c r="O7">
        <f t="shared" si="99"/>
        <v>5909.7699002769368</v>
      </c>
      <c r="P7">
        <f t="shared" si="99"/>
        <v>5909.7699002769368</v>
      </c>
      <c r="Q7">
        <f t="shared" si="99"/>
        <v>5909.7699002769368</v>
      </c>
      <c r="R7">
        <f t="shared" si="99"/>
        <v>5909.7699002769368</v>
      </c>
      <c r="S7">
        <f t="shared" si="99"/>
        <v>5909.7699002769368</v>
      </c>
      <c r="T7">
        <f t="shared" si="99"/>
        <v>5909.7699002769368</v>
      </c>
      <c r="U7">
        <f t="shared" si="99"/>
        <v>5909.7699002769368</v>
      </c>
      <c r="V7">
        <f t="shared" si="99"/>
        <v>5909.7699002769368</v>
      </c>
      <c r="W7">
        <f t="shared" si="99"/>
        <v>5909.7699002769368</v>
      </c>
      <c r="X7">
        <f t="shared" si="99"/>
        <v>5909.7699002769368</v>
      </c>
      <c r="Y7">
        <f t="shared" si="99"/>
        <v>5909.7699002769368</v>
      </c>
      <c r="Z7">
        <f t="shared" si="99"/>
        <v>5909.7699002769368</v>
      </c>
      <c r="AA7">
        <f t="shared" si="99"/>
        <v>5909.7699002769368</v>
      </c>
      <c r="AB7">
        <f t="shared" si="99"/>
        <v>5909.7699002769368</v>
      </c>
      <c r="AC7">
        <f t="shared" si="99"/>
        <v>5909.7699002769368</v>
      </c>
      <c r="AD7">
        <f t="shared" si="99"/>
        <v>5909.7699002769368</v>
      </c>
      <c r="AE7">
        <f t="shared" si="99"/>
        <v>5909.7699002769368</v>
      </c>
      <c r="AF7">
        <f t="shared" si="99"/>
        <v>5909.7699002769368</v>
      </c>
      <c r="AG7">
        <f t="shared" si="99"/>
        <v>5909.7699002769368</v>
      </c>
      <c r="AH7">
        <f t="shared" si="99"/>
        <v>5909.7699002769368</v>
      </c>
      <c r="AI7">
        <f t="shared" si="99"/>
        <v>5909.7699002769368</v>
      </c>
      <c r="AJ7">
        <f t="shared" si="99"/>
        <v>5909.7699002769368</v>
      </c>
      <c r="AK7">
        <f t="shared" si="99"/>
        <v>5909.7699002769368</v>
      </c>
      <c r="AL7">
        <f t="shared" si="99"/>
        <v>5909.7699002769368</v>
      </c>
      <c r="AM7">
        <f t="shared" si="99"/>
        <v>5909.7699002769368</v>
      </c>
      <c r="AN7">
        <f t="shared" si="99"/>
        <v>5909.7699002769368</v>
      </c>
      <c r="AO7">
        <f t="shared" si="99"/>
        <v>5909.7699002769368</v>
      </c>
      <c r="AP7">
        <f t="shared" si="99"/>
        <v>5909.7699002769368</v>
      </c>
      <c r="AQ7">
        <f t="shared" si="99"/>
        <v>5909.7699002769368</v>
      </c>
      <c r="AR7">
        <f t="shared" si="99"/>
        <v>5909.7699002769368</v>
      </c>
      <c r="AS7">
        <f t="shared" si="99"/>
        <v>5909.7699002769368</v>
      </c>
      <c r="AT7">
        <f t="shared" si="99"/>
        <v>5909.7699002769368</v>
      </c>
      <c r="AU7">
        <f t="shared" si="99"/>
        <v>5909.7699002769368</v>
      </c>
      <c r="AV7">
        <f t="shared" si="99"/>
        <v>5909.7699002769368</v>
      </c>
      <c r="AW7">
        <f t="shared" si="99"/>
        <v>5909.7699002769368</v>
      </c>
      <c r="AX7">
        <f t="shared" si="99"/>
        <v>5909.7699002769368</v>
      </c>
      <c r="AY7">
        <f t="shared" si="99"/>
        <v>5909.7699002769368</v>
      </c>
      <c r="AZ7">
        <f t="shared" si="99"/>
        <v>5909.7699002769368</v>
      </c>
      <c r="BA7">
        <f t="shared" si="99"/>
        <v>5909.7699002769368</v>
      </c>
      <c r="BB7">
        <f t="shared" si="99"/>
        <v>5909.7699002769368</v>
      </c>
      <c r="BC7">
        <f t="shared" si="99"/>
        <v>5909.7699002769368</v>
      </c>
      <c r="BD7">
        <f t="shared" si="99"/>
        <v>5909.7699002769368</v>
      </c>
      <c r="BE7">
        <f t="shared" si="99"/>
        <v>5909.7699002769368</v>
      </c>
      <c r="BF7">
        <f t="shared" si="99"/>
        <v>5909.7699002769368</v>
      </c>
      <c r="BG7">
        <f t="shared" si="99"/>
        <v>5909.7699002769368</v>
      </c>
      <c r="BH7">
        <f t="shared" si="99"/>
        <v>5909.7699002769368</v>
      </c>
      <c r="BI7">
        <f t="shared" si="99"/>
        <v>5909.7699002769368</v>
      </c>
      <c r="BJ7">
        <f t="shared" si="99"/>
        <v>5909.7699002769368</v>
      </c>
      <c r="BK7">
        <f t="shared" si="99"/>
        <v>5909.7699002769368</v>
      </c>
      <c r="BL7">
        <f t="shared" si="99"/>
        <v>5909.7699002769368</v>
      </c>
      <c r="BM7">
        <f t="shared" si="99"/>
        <v>5909.7699002769368</v>
      </c>
      <c r="BN7">
        <f t="shared" si="99"/>
        <v>5909.7699002769368</v>
      </c>
      <c r="BO7">
        <f t="shared" si="99"/>
        <v>5909.7699002769368</v>
      </c>
      <c r="BP7">
        <f t="shared" si="99"/>
        <v>5909.7699002769368</v>
      </c>
      <c r="BQ7">
        <f t="shared" si="99"/>
        <v>5909.7699002769368</v>
      </c>
      <c r="BR7">
        <f t="shared" si="99"/>
        <v>5909.7699002769368</v>
      </c>
      <c r="BS7">
        <f t="shared" ref="BS7:DT7" si="100">BR7</f>
        <v>5909.7699002769368</v>
      </c>
      <c r="BT7">
        <f t="shared" si="100"/>
        <v>5909.7699002769368</v>
      </c>
      <c r="BU7">
        <f t="shared" si="100"/>
        <v>5909.7699002769368</v>
      </c>
      <c r="BV7">
        <f t="shared" si="100"/>
        <v>5909.7699002769368</v>
      </c>
      <c r="BW7">
        <f t="shared" si="100"/>
        <v>5909.7699002769368</v>
      </c>
      <c r="BX7">
        <f t="shared" si="100"/>
        <v>5909.7699002769368</v>
      </c>
      <c r="BY7">
        <f t="shared" si="100"/>
        <v>5909.7699002769368</v>
      </c>
      <c r="BZ7">
        <f t="shared" si="100"/>
        <v>5909.7699002769368</v>
      </c>
      <c r="CA7">
        <f t="shared" si="100"/>
        <v>5909.7699002769368</v>
      </c>
      <c r="CB7">
        <f t="shared" si="100"/>
        <v>5909.7699002769368</v>
      </c>
      <c r="CC7">
        <f t="shared" si="100"/>
        <v>5909.7699002769368</v>
      </c>
      <c r="CD7">
        <f t="shared" si="100"/>
        <v>5909.7699002769368</v>
      </c>
      <c r="CE7">
        <f t="shared" si="100"/>
        <v>5909.7699002769368</v>
      </c>
      <c r="CF7">
        <f t="shared" si="100"/>
        <v>5909.7699002769368</v>
      </c>
      <c r="CG7">
        <f t="shared" si="100"/>
        <v>5909.7699002769368</v>
      </c>
      <c r="CH7">
        <f t="shared" si="100"/>
        <v>5909.7699002769368</v>
      </c>
      <c r="CI7">
        <f t="shared" si="100"/>
        <v>5909.7699002769368</v>
      </c>
      <c r="CJ7">
        <f t="shared" si="100"/>
        <v>5909.7699002769368</v>
      </c>
      <c r="CK7">
        <f t="shared" si="100"/>
        <v>5909.7699002769368</v>
      </c>
      <c r="CL7">
        <f t="shared" si="100"/>
        <v>5909.7699002769368</v>
      </c>
      <c r="CM7">
        <f t="shared" si="100"/>
        <v>5909.7699002769368</v>
      </c>
      <c r="CN7">
        <f t="shared" si="100"/>
        <v>5909.7699002769368</v>
      </c>
      <c r="CO7">
        <f t="shared" si="100"/>
        <v>5909.7699002769368</v>
      </c>
      <c r="CP7">
        <f t="shared" si="100"/>
        <v>5909.7699002769368</v>
      </c>
      <c r="CQ7">
        <f t="shared" si="100"/>
        <v>5909.7699002769368</v>
      </c>
      <c r="CR7">
        <f t="shared" si="100"/>
        <v>5909.7699002769368</v>
      </c>
      <c r="CS7">
        <f t="shared" si="100"/>
        <v>5909.7699002769368</v>
      </c>
      <c r="CT7">
        <f t="shared" si="100"/>
        <v>5909.7699002769368</v>
      </c>
      <c r="CU7">
        <f t="shared" si="100"/>
        <v>5909.7699002769368</v>
      </c>
      <c r="CV7">
        <f t="shared" si="100"/>
        <v>5909.7699002769368</v>
      </c>
      <c r="CW7">
        <f t="shared" si="100"/>
        <v>5909.7699002769368</v>
      </c>
      <c r="CX7">
        <f t="shared" si="100"/>
        <v>5909.7699002769368</v>
      </c>
      <c r="CY7">
        <f t="shared" si="100"/>
        <v>5909.7699002769368</v>
      </c>
      <c r="CZ7">
        <f t="shared" si="100"/>
        <v>5909.7699002769368</v>
      </c>
      <c r="DA7">
        <f t="shared" si="100"/>
        <v>5909.7699002769368</v>
      </c>
      <c r="DB7">
        <f t="shared" si="100"/>
        <v>5909.7699002769368</v>
      </c>
      <c r="DC7">
        <f t="shared" si="100"/>
        <v>5909.7699002769368</v>
      </c>
      <c r="DD7">
        <f t="shared" si="100"/>
        <v>5909.7699002769368</v>
      </c>
      <c r="DE7">
        <f t="shared" si="100"/>
        <v>5909.7699002769368</v>
      </c>
      <c r="DF7">
        <f t="shared" si="100"/>
        <v>5909.7699002769368</v>
      </c>
      <c r="DG7">
        <f t="shared" si="100"/>
        <v>5909.7699002769368</v>
      </c>
      <c r="DH7">
        <f t="shared" si="100"/>
        <v>5909.7699002769368</v>
      </c>
      <c r="DI7">
        <f t="shared" si="100"/>
        <v>5909.7699002769368</v>
      </c>
      <c r="DJ7">
        <f t="shared" si="100"/>
        <v>5909.7699002769368</v>
      </c>
      <c r="DK7">
        <f t="shared" si="100"/>
        <v>5909.7699002769368</v>
      </c>
      <c r="DL7">
        <f t="shared" si="100"/>
        <v>5909.7699002769368</v>
      </c>
      <c r="DM7">
        <f t="shared" si="100"/>
        <v>5909.7699002769368</v>
      </c>
      <c r="DN7">
        <f t="shared" si="100"/>
        <v>5909.7699002769368</v>
      </c>
      <c r="DO7">
        <f t="shared" si="100"/>
        <v>5909.7699002769368</v>
      </c>
      <c r="DP7">
        <f t="shared" si="100"/>
        <v>5909.7699002769368</v>
      </c>
      <c r="DQ7">
        <f t="shared" si="100"/>
        <v>5909.7699002769368</v>
      </c>
      <c r="DR7">
        <f t="shared" si="100"/>
        <v>5909.7699002769368</v>
      </c>
      <c r="DS7">
        <f t="shared" si="100"/>
        <v>5909.7699002769368</v>
      </c>
      <c r="DT7">
        <f t="shared" si="100"/>
        <v>5909.7699002769368</v>
      </c>
      <c r="DU7" s="12"/>
    </row>
    <row r="8" spans="1:125" x14ac:dyDescent="0.3">
      <c r="A8" t="s">
        <v>32</v>
      </c>
      <c r="B8" t="s">
        <v>68</v>
      </c>
      <c r="C8">
        <f>COUNT(E8:DT8)</f>
        <v>36</v>
      </c>
      <c r="D8" s="12">
        <f>SUM(E8:DT8)</f>
        <v>439440.29102492426</v>
      </c>
      <c r="E8">
        <f>'Berekening TCO'!C64</f>
        <v>12206.674750692344</v>
      </c>
      <c r="F8">
        <f>E8</f>
        <v>12206.674750692344</v>
      </c>
      <c r="G8">
        <f t="shared" ref="G8:AN8" si="101">F8</f>
        <v>12206.674750692344</v>
      </c>
      <c r="H8">
        <f t="shared" si="101"/>
        <v>12206.674750692344</v>
      </c>
      <c r="I8">
        <f t="shared" si="101"/>
        <v>12206.674750692344</v>
      </c>
      <c r="J8">
        <f t="shared" si="101"/>
        <v>12206.674750692344</v>
      </c>
      <c r="K8">
        <f t="shared" si="101"/>
        <v>12206.674750692344</v>
      </c>
      <c r="L8">
        <f t="shared" si="101"/>
        <v>12206.674750692344</v>
      </c>
      <c r="M8">
        <f t="shared" si="101"/>
        <v>12206.674750692344</v>
      </c>
      <c r="N8">
        <f t="shared" si="101"/>
        <v>12206.674750692344</v>
      </c>
      <c r="O8">
        <f t="shared" si="101"/>
        <v>12206.674750692344</v>
      </c>
      <c r="P8">
        <f t="shared" si="101"/>
        <v>12206.674750692344</v>
      </c>
      <c r="Q8">
        <f t="shared" si="101"/>
        <v>12206.674750692344</v>
      </c>
      <c r="R8">
        <f t="shared" si="101"/>
        <v>12206.674750692344</v>
      </c>
      <c r="S8">
        <f t="shared" si="101"/>
        <v>12206.674750692344</v>
      </c>
      <c r="T8">
        <f t="shared" si="101"/>
        <v>12206.674750692344</v>
      </c>
      <c r="U8">
        <f t="shared" si="101"/>
        <v>12206.674750692344</v>
      </c>
      <c r="V8">
        <f t="shared" si="101"/>
        <v>12206.674750692344</v>
      </c>
      <c r="W8">
        <f t="shared" si="101"/>
        <v>12206.674750692344</v>
      </c>
      <c r="X8">
        <f t="shared" si="101"/>
        <v>12206.674750692344</v>
      </c>
      <c r="Y8">
        <f t="shared" si="101"/>
        <v>12206.674750692344</v>
      </c>
      <c r="Z8">
        <f t="shared" si="101"/>
        <v>12206.674750692344</v>
      </c>
      <c r="AA8">
        <f t="shared" si="101"/>
        <v>12206.674750692344</v>
      </c>
      <c r="AB8">
        <f t="shared" si="101"/>
        <v>12206.674750692344</v>
      </c>
      <c r="AC8">
        <f t="shared" si="101"/>
        <v>12206.674750692344</v>
      </c>
      <c r="AD8">
        <f t="shared" si="101"/>
        <v>12206.674750692344</v>
      </c>
      <c r="AE8">
        <f t="shared" si="101"/>
        <v>12206.674750692344</v>
      </c>
      <c r="AF8">
        <f t="shared" si="101"/>
        <v>12206.674750692344</v>
      </c>
      <c r="AG8">
        <f t="shared" si="101"/>
        <v>12206.674750692344</v>
      </c>
      <c r="AH8">
        <f t="shared" si="101"/>
        <v>12206.674750692344</v>
      </c>
      <c r="AI8">
        <f t="shared" si="101"/>
        <v>12206.674750692344</v>
      </c>
      <c r="AJ8">
        <f t="shared" si="101"/>
        <v>12206.674750692344</v>
      </c>
      <c r="AK8">
        <f t="shared" si="101"/>
        <v>12206.674750692344</v>
      </c>
      <c r="AL8">
        <f t="shared" si="101"/>
        <v>12206.674750692344</v>
      </c>
      <c r="AM8">
        <f t="shared" si="101"/>
        <v>12206.674750692344</v>
      </c>
      <c r="AN8">
        <f t="shared" si="101"/>
        <v>12206.674750692344</v>
      </c>
      <c r="AO8" s="24"/>
      <c r="AP8" s="24"/>
      <c r="AQ8" s="24"/>
      <c r="AR8" s="24"/>
      <c r="AS8" s="24"/>
      <c r="AT8" s="24"/>
      <c r="BH8" s="24"/>
      <c r="BI8" s="24"/>
      <c r="BJ8" s="24"/>
      <c r="BK8" s="24"/>
      <c r="BL8" s="24"/>
      <c r="BM8" s="24"/>
      <c r="CK8" s="24"/>
      <c r="CL8" s="24"/>
      <c r="CM8" s="24"/>
      <c r="CN8" s="24"/>
      <c r="CO8" s="24"/>
      <c r="CP8" s="24"/>
      <c r="DE8" s="24"/>
      <c r="DF8" s="24"/>
      <c r="DG8" s="24"/>
      <c r="DH8" s="24"/>
      <c r="DI8" s="24"/>
      <c r="DJ8" s="24"/>
      <c r="DU8" s="12">
        <f>SUM(E8:DT8)</f>
        <v>439440.29102492426</v>
      </c>
    </row>
    <row r="9" spans="1:125" x14ac:dyDescent="0.3">
      <c r="B9" t="s">
        <v>65</v>
      </c>
      <c r="C9">
        <f>COUNT(E9:DT9)</f>
        <v>37</v>
      </c>
      <c r="D9" s="12">
        <f>SUM(E9:DT9)</f>
        <v>219862.50833414315</v>
      </c>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BH9" s="24"/>
      <c r="BI9" s="24"/>
      <c r="BJ9" s="24"/>
      <c r="BK9" s="24"/>
      <c r="BL9" s="24"/>
      <c r="BM9" s="24"/>
      <c r="BN9">
        <f>'Berekening TCO'!$C$96</f>
        <v>5942.2299549768368</v>
      </c>
      <c r="BO9">
        <f>BN9</f>
        <v>5942.2299549768368</v>
      </c>
      <c r="BP9">
        <f t="shared" ref="BP9:CJ9" si="102">BO9</f>
        <v>5942.2299549768368</v>
      </c>
      <c r="BQ9">
        <f t="shared" si="102"/>
        <v>5942.2299549768368</v>
      </c>
      <c r="BR9">
        <f t="shared" si="102"/>
        <v>5942.2299549768368</v>
      </c>
      <c r="BS9">
        <f t="shared" si="102"/>
        <v>5942.2299549768368</v>
      </c>
      <c r="BT9">
        <f t="shared" si="102"/>
        <v>5942.2299549768368</v>
      </c>
      <c r="BU9">
        <f t="shared" si="102"/>
        <v>5942.2299549768368</v>
      </c>
      <c r="BV9">
        <f t="shared" si="102"/>
        <v>5942.2299549768368</v>
      </c>
      <c r="BW9">
        <f t="shared" si="102"/>
        <v>5942.2299549768368</v>
      </c>
      <c r="BX9">
        <f t="shared" si="102"/>
        <v>5942.2299549768368</v>
      </c>
      <c r="BY9">
        <f t="shared" si="102"/>
        <v>5942.2299549768368</v>
      </c>
      <c r="BZ9">
        <f t="shared" si="102"/>
        <v>5942.2299549768368</v>
      </c>
      <c r="CA9">
        <f t="shared" si="102"/>
        <v>5942.2299549768368</v>
      </c>
      <c r="CB9">
        <f t="shared" si="102"/>
        <v>5942.2299549768368</v>
      </c>
      <c r="CC9">
        <f t="shared" si="102"/>
        <v>5942.2299549768368</v>
      </c>
      <c r="CD9">
        <f t="shared" si="102"/>
        <v>5942.2299549768368</v>
      </c>
      <c r="CE9">
        <f t="shared" si="102"/>
        <v>5942.2299549768368</v>
      </c>
      <c r="CF9">
        <f t="shared" si="102"/>
        <v>5942.2299549768368</v>
      </c>
      <c r="CG9">
        <f t="shared" si="102"/>
        <v>5942.2299549768368</v>
      </c>
      <c r="CH9">
        <f t="shared" si="102"/>
        <v>5942.2299549768368</v>
      </c>
      <c r="CI9">
        <f t="shared" si="102"/>
        <v>5942.2299549768368</v>
      </c>
      <c r="CJ9">
        <f t="shared" si="102"/>
        <v>5942.2299549768368</v>
      </c>
      <c r="CK9" s="24"/>
      <c r="CL9" s="24"/>
      <c r="CM9" s="24"/>
      <c r="CN9" s="24"/>
      <c r="CO9" s="24"/>
      <c r="CP9" s="24"/>
      <c r="CQ9">
        <f>'Berekening TCO'!$C$96</f>
        <v>5942.2299549768368</v>
      </c>
      <c r="CR9">
        <f>CQ9</f>
        <v>5942.2299549768368</v>
      </c>
      <c r="CS9">
        <f t="shared" ref="CS9:DB9" si="103">CR9</f>
        <v>5942.2299549768368</v>
      </c>
      <c r="CT9">
        <f t="shared" si="103"/>
        <v>5942.2299549768368</v>
      </c>
      <c r="CU9">
        <f t="shared" si="103"/>
        <v>5942.2299549768368</v>
      </c>
      <c r="CV9">
        <f t="shared" si="103"/>
        <v>5942.2299549768368</v>
      </c>
      <c r="CW9">
        <f t="shared" si="103"/>
        <v>5942.2299549768368</v>
      </c>
      <c r="CX9">
        <f t="shared" si="103"/>
        <v>5942.2299549768368</v>
      </c>
      <c r="CY9">
        <f t="shared" si="103"/>
        <v>5942.2299549768368</v>
      </c>
      <c r="CZ9">
        <f>CY9</f>
        <v>5942.2299549768368</v>
      </c>
      <c r="DA9">
        <f t="shared" si="103"/>
        <v>5942.2299549768368</v>
      </c>
      <c r="DB9">
        <f t="shared" si="103"/>
        <v>5942.2299549768368</v>
      </c>
      <c r="DC9">
        <f t="shared" ref="DC9:DD9" si="104">DB9</f>
        <v>5942.2299549768368</v>
      </c>
      <c r="DD9">
        <f t="shared" si="104"/>
        <v>5942.2299549768368</v>
      </c>
      <c r="DE9" s="24"/>
      <c r="DF9" s="24"/>
      <c r="DG9" s="24"/>
      <c r="DH9" s="24"/>
      <c r="DI9" s="24"/>
      <c r="DJ9" s="24"/>
      <c r="DU9" s="12">
        <f>SUM(E9:DT9)</f>
        <v>219862.50833414315</v>
      </c>
    </row>
    <row r="10" spans="1:125" x14ac:dyDescent="0.3">
      <c r="B10" t="s">
        <v>64</v>
      </c>
      <c r="C10">
        <f>COUNT(E10:DT10)</f>
        <v>23</v>
      </c>
      <c r="D10" s="12">
        <f>SUM(E10:DT10)</f>
        <v>98281.285693135229</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f>'Berekening TCO'!C128</f>
        <v>4273.0993779624023</v>
      </c>
      <c r="AV10">
        <f>AU10</f>
        <v>4273.0993779624023</v>
      </c>
      <c r="AW10">
        <f t="shared" ref="AW10:BG10" si="105">AV10</f>
        <v>4273.0993779624023</v>
      </c>
      <c r="AX10">
        <f t="shared" si="105"/>
        <v>4273.0993779624023</v>
      </c>
      <c r="AY10">
        <f t="shared" si="105"/>
        <v>4273.0993779624023</v>
      </c>
      <c r="AZ10">
        <f t="shared" si="105"/>
        <v>4273.0993779624023</v>
      </c>
      <c r="BA10">
        <f t="shared" si="105"/>
        <v>4273.0993779624023</v>
      </c>
      <c r="BB10">
        <f t="shared" si="105"/>
        <v>4273.0993779624023</v>
      </c>
      <c r="BC10">
        <f t="shared" si="105"/>
        <v>4273.0993779624023</v>
      </c>
      <c r="BD10">
        <f t="shared" si="105"/>
        <v>4273.0993779624023</v>
      </c>
      <c r="BE10">
        <f t="shared" si="105"/>
        <v>4273.0993779624023</v>
      </c>
      <c r="BF10">
        <f t="shared" si="105"/>
        <v>4273.0993779624023</v>
      </c>
      <c r="BG10">
        <f t="shared" si="105"/>
        <v>4273.0993779624023</v>
      </c>
      <c r="BH10" s="24"/>
      <c r="BI10" s="24"/>
      <c r="BJ10" s="24"/>
      <c r="BK10" s="24"/>
      <c r="BL10" s="24"/>
      <c r="BM10" s="24"/>
      <c r="CK10" s="24"/>
      <c r="CL10" s="24"/>
      <c r="CM10" s="24"/>
      <c r="CN10" s="24"/>
      <c r="CO10" s="24"/>
      <c r="CP10" s="24"/>
      <c r="DE10" s="24"/>
      <c r="DF10" s="24"/>
      <c r="DG10" s="24"/>
      <c r="DH10" s="24"/>
      <c r="DI10" s="24"/>
      <c r="DJ10" s="24"/>
      <c r="DK10">
        <f>'Berekening TCO'!$C$128</f>
        <v>4273.0993779624023</v>
      </c>
      <c r="DL10">
        <f t="shared" ref="DL10:DT10" si="106">DK10</f>
        <v>4273.0993779624023</v>
      </c>
      <c r="DM10">
        <f t="shared" si="106"/>
        <v>4273.0993779624023</v>
      </c>
      <c r="DN10">
        <f t="shared" si="106"/>
        <v>4273.0993779624023</v>
      </c>
      <c r="DO10">
        <f t="shared" si="106"/>
        <v>4273.0993779624023</v>
      </c>
      <c r="DP10">
        <f t="shared" si="106"/>
        <v>4273.0993779624023</v>
      </c>
      <c r="DQ10">
        <f t="shared" si="106"/>
        <v>4273.0993779624023</v>
      </c>
      <c r="DR10">
        <f t="shared" si="106"/>
        <v>4273.0993779624023</v>
      </c>
      <c r="DS10">
        <f t="shared" si="106"/>
        <v>4273.0993779624023</v>
      </c>
      <c r="DT10">
        <f t="shared" si="106"/>
        <v>4273.0993779624023</v>
      </c>
      <c r="DU10" s="12">
        <f>SUM(E10:DT10)</f>
        <v>98281.285693135229</v>
      </c>
    </row>
    <row r="11" spans="1:125" x14ac:dyDescent="0.3">
      <c r="B11" t="s">
        <v>51</v>
      </c>
      <c r="C11" s="32">
        <f>SUM(C8:C10)/120</f>
        <v>0.8</v>
      </c>
      <c r="D11" s="12">
        <f>SUM(D8:D10)</f>
        <v>757584.08505220257</v>
      </c>
      <c r="E11">
        <f>'Berekening TCO'!C67</f>
        <v>0</v>
      </c>
      <c r="F11">
        <f>E11</f>
        <v>0</v>
      </c>
      <c r="G11">
        <f t="shared" ref="G11:AN11" si="107">F11</f>
        <v>0</v>
      </c>
      <c r="H11">
        <f t="shared" si="107"/>
        <v>0</v>
      </c>
      <c r="I11">
        <f t="shared" si="107"/>
        <v>0</v>
      </c>
      <c r="J11">
        <f t="shared" si="107"/>
        <v>0</v>
      </c>
      <c r="K11">
        <f t="shared" si="107"/>
        <v>0</v>
      </c>
      <c r="L11">
        <f t="shared" si="107"/>
        <v>0</v>
      </c>
      <c r="M11">
        <f t="shared" si="107"/>
        <v>0</v>
      </c>
      <c r="N11">
        <f t="shared" si="107"/>
        <v>0</v>
      </c>
      <c r="O11">
        <f t="shared" si="107"/>
        <v>0</v>
      </c>
      <c r="P11">
        <f t="shared" si="107"/>
        <v>0</v>
      </c>
      <c r="Q11">
        <f t="shared" si="107"/>
        <v>0</v>
      </c>
      <c r="R11">
        <f t="shared" si="107"/>
        <v>0</v>
      </c>
      <c r="S11">
        <f t="shared" si="107"/>
        <v>0</v>
      </c>
      <c r="T11">
        <f t="shared" si="107"/>
        <v>0</v>
      </c>
      <c r="U11">
        <f t="shared" si="107"/>
        <v>0</v>
      </c>
      <c r="V11">
        <f t="shared" si="107"/>
        <v>0</v>
      </c>
      <c r="W11">
        <f t="shared" si="107"/>
        <v>0</v>
      </c>
      <c r="X11">
        <f t="shared" si="107"/>
        <v>0</v>
      </c>
      <c r="Y11">
        <f t="shared" si="107"/>
        <v>0</v>
      </c>
      <c r="Z11">
        <f t="shared" si="107"/>
        <v>0</v>
      </c>
      <c r="AA11">
        <f t="shared" si="107"/>
        <v>0</v>
      </c>
      <c r="AB11">
        <f t="shared" si="107"/>
        <v>0</v>
      </c>
      <c r="AC11">
        <f t="shared" si="107"/>
        <v>0</v>
      </c>
      <c r="AD11">
        <f t="shared" si="107"/>
        <v>0</v>
      </c>
      <c r="AE11">
        <f t="shared" si="107"/>
        <v>0</v>
      </c>
      <c r="AF11">
        <f t="shared" si="107"/>
        <v>0</v>
      </c>
      <c r="AG11">
        <f t="shared" si="107"/>
        <v>0</v>
      </c>
      <c r="AH11">
        <f t="shared" si="107"/>
        <v>0</v>
      </c>
      <c r="AI11">
        <f t="shared" si="107"/>
        <v>0</v>
      </c>
      <c r="AJ11">
        <f t="shared" si="107"/>
        <v>0</v>
      </c>
      <c r="AK11">
        <f t="shared" si="107"/>
        <v>0</v>
      </c>
      <c r="AL11">
        <f t="shared" si="107"/>
        <v>0</v>
      </c>
      <c r="AM11">
        <f t="shared" si="107"/>
        <v>0</v>
      </c>
      <c r="AN11">
        <f t="shared" si="107"/>
        <v>0</v>
      </c>
      <c r="AO11" s="24"/>
      <c r="AP11" s="24"/>
      <c r="AQ11" s="24"/>
      <c r="AR11" s="24"/>
      <c r="AS11" s="24"/>
      <c r="AT11" s="24"/>
      <c r="BH11" s="24"/>
      <c r="BI11" s="24"/>
      <c r="BJ11" s="24"/>
      <c r="BK11" s="24"/>
      <c r="BL11" s="24"/>
      <c r="BM11" s="24"/>
      <c r="CK11" s="24"/>
      <c r="CL11" s="24"/>
      <c r="CM11" s="24"/>
      <c r="CN11" s="24"/>
      <c r="CO11" s="24"/>
      <c r="CP11" s="24"/>
      <c r="DE11" s="24"/>
      <c r="DF11" s="24"/>
      <c r="DG11" s="24"/>
      <c r="DH11" s="24"/>
      <c r="DI11" s="24"/>
      <c r="DJ11" s="24"/>
    </row>
    <row r="12" spans="1:125" x14ac:dyDescent="0.3">
      <c r="A12" t="s">
        <v>66</v>
      </c>
      <c r="B12" t="s">
        <v>85</v>
      </c>
      <c r="D12" s="12">
        <f>SUM(E12:DT12)</f>
        <v>568263.98741365829</v>
      </c>
      <c r="E12">
        <f>'Berekening TCO 2'!C39</f>
        <v>7784.4381837487381</v>
      </c>
      <c r="F12">
        <f>E12</f>
        <v>7784.4381837487381</v>
      </c>
      <c r="G12">
        <f t="shared" ref="G12:AN12" si="108">F12</f>
        <v>7784.4381837487381</v>
      </c>
      <c r="H12">
        <f t="shared" si="108"/>
        <v>7784.4381837487381</v>
      </c>
      <c r="I12">
        <f t="shared" si="108"/>
        <v>7784.4381837487381</v>
      </c>
      <c r="J12">
        <f t="shared" si="108"/>
        <v>7784.4381837487381</v>
      </c>
      <c r="K12">
        <f t="shared" si="108"/>
        <v>7784.4381837487381</v>
      </c>
      <c r="L12">
        <f t="shared" si="108"/>
        <v>7784.4381837487381</v>
      </c>
      <c r="M12">
        <f t="shared" si="108"/>
        <v>7784.4381837487381</v>
      </c>
      <c r="N12">
        <f t="shared" si="108"/>
        <v>7784.4381837487381</v>
      </c>
      <c r="O12">
        <f t="shared" si="108"/>
        <v>7784.4381837487381</v>
      </c>
      <c r="P12">
        <f t="shared" si="108"/>
        <v>7784.4381837487381</v>
      </c>
      <c r="Q12">
        <f t="shared" si="108"/>
        <v>7784.4381837487381</v>
      </c>
      <c r="R12">
        <f t="shared" si="108"/>
        <v>7784.4381837487381</v>
      </c>
      <c r="S12">
        <f t="shared" si="108"/>
        <v>7784.4381837487381</v>
      </c>
      <c r="T12">
        <f t="shared" si="108"/>
        <v>7784.4381837487381</v>
      </c>
      <c r="U12">
        <f t="shared" si="108"/>
        <v>7784.4381837487381</v>
      </c>
      <c r="V12">
        <f t="shared" si="108"/>
        <v>7784.4381837487381</v>
      </c>
      <c r="W12">
        <f t="shared" si="108"/>
        <v>7784.4381837487381</v>
      </c>
      <c r="X12">
        <f t="shared" si="108"/>
        <v>7784.4381837487381</v>
      </c>
      <c r="Y12">
        <f t="shared" si="108"/>
        <v>7784.4381837487381</v>
      </c>
      <c r="Z12">
        <f t="shared" si="108"/>
        <v>7784.4381837487381</v>
      </c>
      <c r="AA12">
        <f t="shared" si="108"/>
        <v>7784.4381837487381</v>
      </c>
      <c r="AB12">
        <f t="shared" si="108"/>
        <v>7784.4381837487381</v>
      </c>
      <c r="AC12">
        <f t="shared" si="108"/>
        <v>7784.4381837487381</v>
      </c>
      <c r="AD12">
        <f t="shared" si="108"/>
        <v>7784.4381837487381</v>
      </c>
      <c r="AE12">
        <f t="shared" si="108"/>
        <v>7784.4381837487381</v>
      </c>
      <c r="AF12">
        <f t="shared" si="108"/>
        <v>7784.4381837487381</v>
      </c>
      <c r="AG12">
        <f t="shared" si="108"/>
        <v>7784.4381837487381</v>
      </c>
      <c r="AH12">
        <f t="shared" si="108"/>
        <v>7784.4381837487381</v>
      </c>
      <c r="AI12">
        <f t="shared" si="108"/>
        <v>7784.4381837487381</v>
      </c>
      <c r="AJ12">
        <f t="shared" si="108"/>
        <v>7784.4381837487381</v>
      </c>
      <c r="AK12">
        <f t="shared" si="108"/>
        <v>7784.4381837487381</v>
      </c>
      <c r="AL12">
        <f t="shared" si="108"/>
        <v>7784.4381837487381</v>
      </c>
      <c r="AM12">
        <f t="shared" si="108"/>
        <v>7784.4381837487381</v>
      </c>
      <c r="AN12">
        <f t="shared" si="108"/>
        <v>7784.4381837487381</v>
      </c>
      <c r="AO12" s="24"/>
      <c r="AP12" s="24"/>
      <c r="AQ12" s="24"/>
      <c r="AR12" s="24"/>
      <c r="AS12" s="24"/>
      <c r="AT12" s="24"/>
      <c r="BH12" s="24"/>
      <c r="BI12" s="24"/>
      <c r="BJ12" s="24"/>
      <c r="BK12" s="24"/>
      <c r="BL12" s="24"/>
      <c r="BM12" s="24"/>
      <c r="BN12">
        <f>AN12</f>
        <v>7784.4381837487381</v>
      </c>
      <c r="BO12">
        <f>BN12</f>
        <v>7784.4381837487381</v>
      </c>
      <c r="BP12">
        <f t="shared" ref="BP12:CJ12" si="109">BO12</f>
        <v>7784.4381837487381</v>
      </c>
      <c r="BQ12">
        <f t="shared" si="109"/>
        <v>7784.4381837487381</v>
      </c>
      <c r="BR12">
        <f t="shared" si="109"/>
        <v>7784.4381837487381</v>
      </c>
      <c r="BS12">
        <f t="shared" si="109"/>
        <v>7784.4381837487381</v>
      </c>
      <c r="BT12">
        <f t="shared" si="109"/>
        <v>7784.4381837487381</v>
      </c>
      <c r="BU12">
        <f t="shared" si="109"/>
        <v>7784.4381837487381</v>
      </c>
      <c r="BV12">
        <f t="shared" si="109"/>
        <v>7784.4381837487381</v>
      </c>
      <c r="BW12">
        <f t="shared" si="109"/>
        <v>7784.4381837487381</v>
      </c>
      <c r="BX12">
        <f t="shared" si="109"/>
        <v>7784.4381837487381</v>
      </c>
      <c r="BY12">
        <f t="shared" si="109"/>
        <v>7784.4381837487381</v>
      </c>
      <c r="BZ12">
        <f t="shared" si="109"/>
        <v>7784.4381837487381</v>
      </c>
      <c r="CA12">
        <f t="shared" si="109"/>
        <v>7784.4381837487381</v>
      </c>
      <c r="CB12">
        <f t="shared" si="109"/>
        <v>7784.4381837487381</v>
      </c>
      <c r="CC12">
        <f t="shared" si="109"/>
        <v>7784.4381837487381</v>
      </c>
      <c r="CD12">
        <f t="shared" si="109"/>
        <v>7784.4381837487381</v>
      </c>
      <c r="CE12">
        <f t="shared" si="109"/>
        <v>7784.4381837487381</v>
      </c>
      <c r="CF12">
        <f t="shared" si="109"/>
        <v>7784.4381837487381</v>
      </c>
      <c r="CG12">
        <f t="shared" si="109"/>
        <v>7784.4381837487381</v>
      </c>
      <c r="CH12">
        <f t="shared" si="109"/>
        <v>7784.4381837487381</v>
      </c>
      <c r="CI12">
        <f t="shared" si="109"/>
        <v>7784.4381837487381</v>
      </c>
      <c r="CJ12">
        <f t="shared" si="109"/>
        <v>7784.4381837487381</v>
      </c>
      <c r="CK12" s="24"/>
      <c r="CL12" s="24"/>
      <c r="CM12" s="24"/>
      <c r="CN12" s="24"/>
      <c r="CO12" s="24"/>
      <c r="CP12" s="24"/>
      <c r="CQ12">
        <f>CJ12</f>
        <v>7784.4381837487381</v>
      </c>
      <c r="CR12">
        <f>CQ12</f>
        <v>7784.4381837487381</v>
      </c>
      <c r="CS12">
        <f t="shared" ref="CS12:DD12" si="110">CR12</f>
        <v>7784.4381837487381</v>
      </c>
      <c r="CT12">
        <f t="shared" si="110"/>
        <v>7784.4381837487381</v>
      </c>
      <c r="CU12">
        <f t="shared" si="110"/>
        <v>7784.4381837487381</v>
      </c>
      <c r="CV12">
        <f t="shared" si="110"/>
        <v>7784.4381837487381</v>
      </c>
      <c r="CW12">
        <f t="shared" si="110"/>
        <v>7784.4381837487381</v>
      </c>
      <c r="CX12">
        <f t="shared" si="110"/>
        <v>7784.4381837487381</v>
      </c>
      <c r="CY12">
        <f t="shared" si="110"/>
        <v>7784.4381837487381</v>
      </c>
      <c r="CZ12">
        <f t="shared" si="110"/>
        <v>7784.4381837487381</v>
      </c>
      <c r="DA12">
        <f t="shared" si="110"/>
        <v>7784.4381837487381</v>
      </c>
      <c r="DB12">
        <f t="shared" si="110"/>
        <v>7784.4381837487381</v>
      </c>
      <c r="DC12">
        <f t="shared" si="110"/>
        <v>7784.4381837487381</v>
      </c>
      <c r="DD12">
        <f t="shared" si="110"/>
        <v>7784.4381837487381</v>
      </c>
      <c r="DE12" s="24"/>
      <c r="DF12" s="24"/>
      <c r="DG12" s="24"/>
      <c r="DH12" s="24"/>
      <c r="DI12" s="24"/>
      <c r="DJ12" s="24"/>
      <c r="DU12" s="12">
        <f>SUM(E12:DT12)</f>
        <v>568263.98741365829</v>
      </c>
    </row>
    <row r="13" spans="1:125" x14ac:dyDescent="0.3">
      <c r="D13" s="12"/>
      <c r="AO13" s="24"/>
      <c r="AP13" s="24"/>
      <c r="AQ13" s="24"/>
      <c r="AR13" s="24"/>
      <c r="AS13" s="24"/>
      <c r="AT13" s="24"/>
      <c r="BH13" s="24"/>
      <c r="BI13" s="24"/>
      <c r="BJ13" s="24"/>
      <c r="BK13" s="24"/>
      <c r="BL13" s="24"/>
      <c r="BM13" s="24"/>
      <c r="CK13" s="24"/>
      <c r="CL13" s="24"/>
      <c r="CM13" s="24"/>
      <c r="CN13" s="24"/>
      <c r="CO13" s="24"/>
      <c r="CP13" s="24"/>
      <c r="DE13" s="24"/>
      <c r="DF13" s="24"/>
      <c r="DG13" s="24"/>
      <c r="DH13" s="24"/>
      <c r="DI13" s="24"/>
      <c r="DJ13" s="24"/>
    </row>
    <row r="14" spans="1:125" x14ac:dyDescent="0.3">
      <c r="D14" s="12"/>
      <c r="AO14" s="24"/>
      <c r="AP14" s="24"/>
      <c r="AQ14" s="24"/>
      <c r="AR14" s="24"/>
      <c r="AS14" s="24"/>
      <c r="AT14" s="24"/>
      <c r="BH14" s="24"/>
      <c r="BI14" s="24"/>
      <c r="BJ14" s="24"/>
      <c r="BK14" s="24"/>
      <c r="BL14" s="24"/>
      <c r="BM14" s="24"/>
      <c r="CK14" s="24"/>
      <c r="CL14" s="24"/>
      <c r="CM14" s="24"/>
      <c r="CN14" s="24"/>
      <c r="CO14" s="24"/>
      <c r="CP14" s="24"/>
      <c r="DE14" s="24"/>
      <c r="DF14" s="24"/>
      <c r="DG14" s="24"/>
      <c r="DH14" s="24"/>
      <c r="DI14" s="24"/>
      <c r="DJ14" s="24"/>
    </row>
    <row r="15" spans="1:125" x14ac:dyDescent="0.3">
      <c r="D15" s="12"/>
      <c r="AO15" s="24"/>
      <c r="AP15" s="24"/>
      <c r="AQ15" s="24"/>
      <c r="AR15" s="24"/>
      <c r="AS15" s="24"/>
      <c r="AT15" s="24"/>
      <c r="BH15" s="24"/>
      <c r="BI15" s="24"/>
      <c r="BJ15" s="24"/>
      <c r="BK15" s="24"/>
      <c r="BL15" s="24"/>
      <c r="BM15" s="24"/>
      <c r="CK15" s="24"/>
      <c r="CL15" s="24"/>
      <c r="CM15" s="24"/>
      <c r="CN15" s="24"/>
      <c r="CO15" s="24"/>
      <c r="CP15" s="24"/>
      <c r="DE15" s="24"/>
      <c r="DF15" s="24"/>
      <c r="DG15" s="24"/>
      <c r="DH15" s="24"/>
      <c r="DI15" s="24"/>
      <c r="DJ15" s="24"/>
    </row>
    <row r="16" spans="1:125" x14ac:dyDescent="0.3">
      <c r="D16" s="12"/>
      <c r="AO16" s="24"/>
      <c r="AP16" s="24"/>
      <c r="AQ16" s="24"/>
      <c r="AR16" s="24"/>
      <c r="AS16" s="24"/>
      <c r="AT16" s="24"/>
      <c r="BH16" s="24"/>
      <c r="BI16" s="24"/>
      <c r="BJ16" s="24"/>
      <c r="BK16" s="24"/>
      <c r="BL16" s="24"/>
      <c r="BM16" s="24"/>
      <c r="CK16" s="24"/>
      <c r="CL16" s="24"/>
      <c r="CM16" s="24"/>
      <c r="CN16" s="24"/>
      <c r="CO16" s="24"/>
      <c r="CP16" s="24"/>
      <c r="DE16" s="24"/>
      <c r="DF16" s="24"/>
      <c r="DG16" s="24"/>
      <c r="DH16" s="24"/>
      <c r="DI16" s="24"/>
      <c r="DJ16" s="24"/>
    </row>
    <row r="17" spans="1:124" x14ac:dyDescent="0.3">
      <c r="A17" t="s">
        <v>24</v>
      </c>
      <c r="B17" t="s">
        <v>67</v>
      </c>
      <c r="E17">
        <f>E7</f>
        <v>5909.7699002769368</v>
      </c>
      <c r="F17">
        <f t="shared" ref="F17:AK17" si="111">F7+E17</f>
        <v>11819.539800553874</v>
      </c>
      <c r="G17">
        <f t="shared" si="111"/>
        <v>17729.30970083081</v>
      </c>
      <c r="H17">
        <f t="shared" si="111"/>
        <v>23639.079601107747</v>
      </c>
      <c r="I17">
        <f t="shared" si="111"/>
        <v>29548.849501384684</v>
      </c>
      <c r="J17">
        <f t="shared" si="111"/>
        <v>35458.619401661621</v>
      </c>
      <c r="K17">
        <f t="shared" si="111"/>
        <v>41368.389301938558</v>
      </c>
      <c r="L17">
        <f t="shared" si="111"/>
        <v>47278.159202215495</v>
      </c>
      <c r="M17">
        <f t="shared" si="111"/>
        <v>53187.929102492431</v>
      </c>
      <c r="N17">
        <f t="shared" si="111"/>
        <v>59097.699002769368</v>
      </c>
      <c r="O17">
        <f t="shared" si="111"/>
        <v>65007.468903046305</v>
      </c>
      <c r="P17">
        <f t="shared" si="111"/>
        <v>70917.238803323242</v>
      </c>
      <c r="Q17">
        <f t="shared" si="111"/>
        <v>76827.008703600179</v>
      </c>
      <c r="R17">
        <f t="shared" si="111"/>
        <v>82736.778603877116</v>
      </c>
      <c r="S17">
        <f t="shared" si="111"/>
        <v>88646.548504154052</v>
      </c>
      <c r="T17">
        <f t="shared" si="111"/>
        <v>94556.318404430989</v>
      </c>
      <c r="U17">
        <f t="shared" si="111"/>
        <v>100466.08830470793</v>
      </c>
      <c r="V17">
        <f t="shared" si="111"/>
        <v>106375.85820498486</v>
      </c>
      <c r="W17">
        <f t="shared" si="111"/>
        <v>112285.6281052618</v>
      </c>
      <c r="X17">
        <f t="shared" si="111"/>
        <v>118195.39800553874</v>
      </c>
      <c r="Y17">
        <f t="shared" si="111"/>
        <v>124105.16790581567</v>
      </c>
      <c r="Z17">
        <f t="shared" si="111"/>
        <v>130014.93780609261</v>
      </c>
      <c r="AA17">
        <f t="shared" si="111"/>
        <v>135924.70770636955</v>
      </c>
      <c r="AB17">
        <f t="shared" si="111"/>
        <v>141834.47760664648</v>
      </c>
      <c r="AC17">
        <f t="shared" si="111"/>
        <v>147744.24750692342</v>
      </c>
      <c r="AD17">
        <f t="shared" si="111"/>
        <v>153654.01740720036</v>
      </c>
      <c r="AE17">
        <f t="shared" si="111"/>
        <v>159563.78730747729</v>
      </c>
      <c r="AF17">
        <f t="shared" si="111"/>
        <v>165473.55720775423</v>
      </c>
      <c r="AG17">
        <f t="shared" si="111"/>
        <v>171383.32710803117</v>
      </c>
      <c r="AH17">
        <f t="shared" si="111"/>
        <v>177293.0970083081</v>
      </c>
      <c r="AI17">
        <f t="shared" si="111"/>
        <v>183202.86690858504</v>
      </c>
      <c r="AJ17">
        <f t="shared" si="111"/>
        <v>189112.63680886198</v>
      </c>
      <c r="AK17">
        <f t="shared" si="111"/>
        <v>195022.40670913892</v>
      </c>
      <c r="AL17">
        <f t="shared" ref="AL17:BQ17" si="112">AL7+AK17</f>
        <v>200932.17660941585</v>
      </c>
      <c r="AM17">
        <f t="shared" si="112"/>
        <v>206841.94650969279</v>
      </c>
      <c r="AN17">
        <f t="shared" si="112"/>
        <v>212751.71640996973</v>
      </c>
      <c r="AO17">
        <f t="shared" si="112"/>
        <v>218661.48631024666</v>
      </c>
      <c r="AP17">
        <f t="shared" si="112"/>
        <v>224571.2562105236</v>
      </c>
      <c r="AQ17">
        <f t="shared" si="112"/>
        <v>230481.02611080054</v>
      </c>
      <c r="AR17">
        <f t="shared" si="112"/>
        <v>236390.79601107747</v>
      </c>
      <c r="AS17">
        <f t="shared" si="112"/>
        <v>242300.56591135441</v>
      </c>
      <c r="AT17">
        <f t="shared" si="112"/>
        <v>248210.33581163135</v>
      </c>
      <c r="AU17">
        <f t="shared" si="112"/>
        <v>254120.10571190828</v>
      </c>
      <c r="AV17">
        <f t="shared" si="112"/>
        <v>260029.87561218522</v>
      </c>
      <c r="AW17">
        <f t="shared" si="112"/>
        <v>265939.64551246213</v>
      </c>
      <c r="AX17">
        <f t="shared" si="112"/>
        <v>271849.41541273904</v>
      </c>
      <c r="AY17">
        <f t="shared" si="112"/>
        <v>277759.18531301594</v>
      </c>
      <c r="AZ17">
        <f t="shared" si="112"/>
        <v>283668.95521329285</v>
      </c>
      <c r="BA17">
        <f t="shared" si="112"/>
        <v>289578.72511356976</v>
      </c>
      <c r="BB17">
        <f t="shared" si="112"/>
        <v>295488.49501384667</v>
      </c>
      <c r="BC17">
        <f t="shared" si="112"/>
        <v>301398.26491412357</v>
      </c>
      <c r="BD17">
        <f t="shared" si="112"/>
        <v>307308.03481440048</v>
      </c>
      <c r="BE17">
        <f t="shared" si="112"/>
        <v>313217.80471467739</v>
      </c>
      <c r="BF17">
        <f t="shared" si="112"/>
        <v>319127.5746149543</v>
      </c>
      <c r="BG17">
        <f t="shared" si="112"/>
        <v>325037.34451523121</v>
      </c>
      <c r="BH17">
        <f t="shared" si="112"/>
        <v>330947.11441550811</v>
      </c>
      <c r="BI17">
        <f t="shared" si="112"/>
        <v>336856.88431578502</v>
      </c>
      <c r="BJ17">
        <f t="shared" si="112"/>
        <v>342766.65421606193</v>
      </c>
      <c r="BK17">
        <f t="shared" si="112"/>
        <v>348676.42411633884</v>
      </c>
      <c r="BL17">
        <f t="shared" si="112"/>
        <v>354586.19401661574</v>
      </c>
      <c r="BM17">
        <f t="shared" si="112"/>
        <v>360495.96391689265</v>
      </c>
      <c r="BN17">
        <f t="shared" si="112"/>
        <v>366405.73381716956</v>
      </c>
      <c r="BO17">
        <f t="shared" si="112"/>
        <v>372315.50371744647</v>
      </c>
      <c r="BP17">
        <f t="shared" si="112"/>
        <v>378225.27361772337</v>
      </c>
      <c r="BQ17">
        <f t="shared" si="112"/>
        <v>384135.04351800028</v>
      </c>
      <c r="BR17">
        <f t="shared" ref="BR17:CW17" si="113">BR7+BQ17</f>
        <v>390044.81341827719</v>
      </c>
      <c r="BS17">
        <f t="shared" si="113"/>
        <v>395954.5833185541</v>
      </c>
      <c r="BT17">
        <f t="shared" si="113"/>
        <v>401864.35321883101</v>
      </c>
      <c r="BU17">
        <f t="shared" si="113"/>
        <v>407774.12311910791</v>
      </c>
      <c r="BV17">
        <f t="shared" si="113"/>
        <v>413683.89301938482</v>
      </c>
      <c r="BW17">
        <f t="shared" si="113"/>
        <v>419593.66291966173</v>
      </c>
      <c r="BX17">
        <f t="shared" si="113"/>
        <v>425503.43281993864</v>
      </c>
      <c r="BY17">
        <f t="shared" si="113"/>
        <v>431413.20272021554</v>
      </c>
      <c r="BZ17">
        <f t="shared" si="113"/>
        <v>437322.97262049245</v>
      </c>
      <c r="CA17">
        <f t="shared" si="113"/>
        <v>443232.74252076936</v>
      </c>
      <c r="CB17">
        <f t="shared" si="113"/>
        <v>449142.51242104627</v>
      </c>
      <c r="CC17">
        <f t="shared" si="113"/>
        <v>455052.28232132317</v>
      </c>
      <c r="CD17">
        <f t="shared" si="113"/>
        <v>460962.05222160008</v>
      </c>
      <c r="CE17">
        <f t="shared" si="113"/>
        <v>466871.82212187699</v>
      </c>
      <c r="CF17">
        <f t="shared" si="113"/>
        <v>472781.5920221539</v>
      </c>
      <c r="CG17">
        <f t="shared" si="113"/>
        <v>478691.36192243081</v>
      </c>
      <c r="CH17">
        <f t="shared" si="113"/>
        <v>484601.13182270771</v>
      </c>
      <c r="CI17">
        <f t="shared" si="113"/>
        <v>490510.90172298462</v>
      </c>
      <c r="CJ17">
        <f t="shared" si="113"/>
        <v>496420.67162326153</v>
      </c>
      <c r="CK17">
        <f t="shared" si="113"/>
        <v>502330.44152353844</v>
      </c>
      <c r="CL17">
        <f t="shared" si="113"/>
        <v>508240.21142381534</v>
      </c>
      <c r="CM17">
        <f t="shared" si="113"/>
        <v>514149.98132409225</v>
      </c>
      <c r="CN17">
        <f t="shared" si="113"/>
        <v>520059.75122436916</v>
      </c>
      <c r="CO17">
        <f t="shared" si="113"/>
        <v>525969.52112464607</v>
      </c>
      <c r="CP17">
        <f t="shared" si="113"/>
        <v>531879.29102492298</v>
      </c>
      <c r="CQ17">
        <f t="shared" si="113"/>
        <v>537789.06092519988</v>
      </c>
      <c r="CR17">
        <f t="shared" si="113"/>
        <v>543698.83082547679</v>
      </c>
      <c r="CS17">
        <f t="shared" si="113"/>
        <v>549608.6007257537</v>
      </c>
      <c r="CT17">
        <f t="shared" si="113"/>
        <v>555518.37062603061</v>
      </c>
      <c r="CU17">
        <f t="shared" si="113"/>
        <v>561428.14052630751</v>
      </c>
      <c r="CV17">
        <f t="shared" si="113"/>
        <v>567337.91042658442</v>
      </c>
      <c r="CW17">
        <f t="shared" si="113"/>
        <v>573247.68032686133</v>
      </c>
      <c r="CX17">
        <f t="shared" ref="CX17:DT17" si="114">CX7+CW17</f>
        <v>579157.45022713824</v>
      </c>
      <c r="CY17">
        <f t="shared" si="114"/>
        <v>585067.22012741514</v>
      </c>
      <c r="CZ17">
        <f t="shared" si="114"/>
        <v>590976.99002769205</v>
      </c>
      <c r="DA17">
        <f t="shared" si="114"/>
        <v>596886.75992796896</v>
      </c>
      <c r="DB17">
        <f t="shared" si="114"/>
        <v>602796.52982824587</v>
      </c>
      <c r="DC17">
        <f t="shared" si="114"/>
        <v>608706.29972852278</v>
      </c>
      <c r="DD17">
        <f t="shared" si="114"/>
        <v>614616.06962879968</v>
      </c>
      <c r="DE17">
        <f t="shared" si="114"/>
        <v>620525.83952907659</v>
      </c>
      <c r="DF17">
        <f t="shared" si="114"/>
        <v>626435.6094293535</v>
      </c>
      <c r="DG17">
        <f t="shared" si="114"/>
        <v>632345.37932963041</v>
      </c>
      <c r="DH17">
        <f t="shared" si="114"/>
        <v>638255.14922990731</v>
      </c>
      <c r="DI17">
        <f t="shared" si="114"/>
        <v>644164.91913018422</v>
      </c>
      <c r="DJ17">
        <f t="shared" si="114"/>
        <v>650074.68903046113</v>
      </c>
      <c r="DK17">
        <f t="shared" si="114"/>
        <v>655984.45893073804</v>
      </c>
      <c r="DL17">
        <f t="shared" si="114"/>
        <v>661894.22883101495</v>
      </c>
      <c r="DM17">
        <f t="shared" si="114"/>
        <v>667803.99873129185</v>
      </c>
      <c r="DN17">
        <f t="shared" si="114"/>
        <v>673713.76863156876</v>
      </c>
      <c r="DO17">
        <f t="shared" si="114"/>
        <v>679623.53853184567</v>
      </c>
      <c r="DP17">
        <f t="shared" si="114"/>
        <v>685533.30843212258</v>
      </c>
      <c r="DQ17">
        <f t="shared" si="114"/>
        <v>691443.07833239948</v>
      </c>
      <c r="DR17">
        <f t="shared" si="114"/>
        <v>697352.84823267639</v>
      </c>
      <c r="DS17">
        <f t="shared" si="114"/>
        <v>703262.6181329533</v>
      </c>
      <c r="DT17">
        <f t="shared" si="114"/>
        <v>709172.38803323021</v>
      </c>
    </row>
    <row r="18" spans="1:124" x14ac:dyDescent="0.3">
      <c r="B18" t="s">
        <v>69</v>
      </c>
      <c r="E18">
        <f>SUM(E8:E10)</f>
        <v>12206.674750692344</v>
      </c>
      <c r="F18">
        <f t="shared" ref="F18:AK18" si="115">SUM(F8:F10)+E18</f>
        <v>24413.349501384688</v>
      </c>
      <c r="G18">
        <f t="shared" si="115"/>
        <v>36620.024252077033</v>
      </c>
      <c r="H18">
        <f t="shared" si="115"/>
        <v>48826.699002769376</v>
      </c>
      <c r="I18">
        <f t="shared" si="115"/>
        <v>61033.373753461718</v>
      </c>
      <c r="J18">
        <f t="shared" si="115"/>
        <v>73240.048504154067</v>
      </c>
      <c r="K18">
        <f t="shared" si="115"/>
        <v>85446.723254846409</v>
      </c>
      <c r="L18">
        <f t="shared" si="115"/>
        <v>97653.398005538751</v>
      </c>
      <c r="M18">
        <f t="shared" si="115"/>
        <v>109860.07275623109</v>
      </c>
      <c r="N18">
        <f t="shared" si="115"/>
        <v>122066.74750692344</v>
      </c>
      <c r="O18">
        <f t="shared" si="115"/>
        <v>134273.42225761578</v>
      </c>
      <c r="P18">
        <f t="shared" si="115"/>
        <v>146480.09700830813</v>
      </c>
      <c r="Q18">
        <f t="shared" si="115"/>
        <v>158686.77175900049</v>
      </c>
      <c r="R18">
        <f t="shared" si="115"/>
        <v>170893.44650969285</v>
      </c>
      <c r="S18">
        <f t="shared" si="115"/>
        <v>183100.1212603852</v>
      </c>
      <c r="T18">
        <f t="shared" si="115"/>
        <v>195306.79601107756</v>
      </c>
      <c r="U18">
        <f t="shared" si="115"/>
        <v>207513.47076176992</v>
      </c>
      <c r="V18">
        <f t="shared" si="115"/>
        <v>219720.14551246227</v>
      </c>
      <c r="W18">
        <f t="shared" si="115"/>
        <v>231926.82026315463</v>
      </c>
      <c r="X18">
        <f t="shared" si="115"/>
        <v>244133.49501384699</v>
      </c>
      <c r="Y18">
        <f t="shared" si="115"/>
        <v>256340.16976453934</v>
      </c>
      <c r="Z18">
        <f t="shared" si="115"/>
        <v>268546.84451523167</v>
      </c>
      <c r="AA18">
        <f t="shared" si="115"/>
        <v>280753.519265924</v>
      </c>
      <c r="AB18">
        <f t="shared" si="115"/>
        <v>292960.19401661633</v>
      </c>
      <c r="AC18">
        <f t="shared" si="115"/>
        <v>305166.86876730865</v>
      </c>
      <c r="AD18">
        <f t="shared" si="115"/>
        <v>317373.54351800098</v>
      </c>
      <c r="AE18">
        <f t="shared" si="115"/>
        <v>329580.21826869331</v>
      </c>
      <c r="AF18">
        <f t="shared" si="115"/>
        <v>341786.89301938564</v>
      </c>
      <c r="AG18">
        <f t="shared" si="115"/>
        <v>353993.56777007796</v>
      </c>
      <c r="AH18">
        <f t="shared" si="115"/>
        <v>366200.24252077029</v>
      </c>
      <c r="AI18">
        <f t="shared" si="115"/>
        <v>378406.91727146262</v>
      </c>
      <c r="AJ18">
        <f t="shared" si="115"/>
        <v>390613.59202215495</v>
      </c>
      <c r="AK18">
        <f t="shared" si="115"/>
        <v>402820.26677284727</v>
      </c>
      <c r="AL18">
        <f t="shared" ref="AL18:BQ18" si="116">SUM(AL8:AL10)+AK18</f>
        <v>415026.9415235396</v>
      </c>
      <c r="AM18">
        <f t="shared" si="116"/>
        <v>427233.61627423193</v>
      </c>
      <c r="AN18">
        <f t="shared" si="116"/>
        <v>439440.29102492426</v>
      </c>
      <c r="AO18">
        <f t="shared" si="116"/>
        <v>439440.29102492426</v>
      </c>
      <c r="AP18">
        <f t="shared" si="116"/>
        <v>439440.29102492426</v>
      </c>
      <c r="AQ18">
        <f t="shared" si="116"/>
        <v>439440.29102492426</v>
      </c>
      <c r="AR18">
        <f t="shared" si="116"/>
        <v>439440.29102492426</v>
      </c>
      <c r="AS18">
        <f t="shared" si="116"/>
        <v>439440.29102492426</v>
      </c>
      <c r="AT18">
        <f t="shared" si="116"/>
        <v>439440.29102492426</v>
      </c>
      <c r="AU18">
        <f t="shared" si="116"/>
        <v>443713.39040288667</v>
      </c>
      <c r="AV18">
        <f t="shared" si="116"/>
        <v>447986.48978084908</v>
      </c>
      <c r="AW18">
        <f t="shared" si="116"/>
        <v>452259.58915881149</v>
      </c>
      <c r="AX18">
        <f t="shared" si="116"/>
        <v>456532.6885367739</v>
      </c>
      <c r="AY18">
        <f t="shared" si="116"/>
        <v>460805.78791473631</v>
      </c>
      <c r="AZ18">
        <f t="shared" si="116"/>
        <v>465078.88729269872</v>
      </c>
      <c r="BA18">
        <f t="shared" si="116"/>
        <v>469351.98667066114</v>
      </c>
      <c r="BB18">
        <f t="shared" si="116"/>
        <v>473625.08604862355</v>
      </c>
      <c r="BC18">
        <f t="shared" si="116"/>
        <v>477898.18542658596</v>
      </c>
      <c r="BD18">
        <f t="shared" si="116"/>
        <v>482171.28480454837</v>
      </c>
      <c r="BE18">
        <f t="shared" si="116"/>
        <v>486444.38418251078</v>
      </c>
      <c r="BF18">
        <f t="shared" si="116"/>
        <v>490717.48356047319</v>
      </c>
      <c r="BG18">
        <f t="shared" si="116"/>
        <v>494990.5829384356</v>
      </c>
      <c r="BH18">
        <f t="shared" si="116"/>
        <v>494990.5829384356</v>
      </c>
      <c r="BI18">
        <f t="shared" si="116"/>
        <v>494990.5829384356</v>
      </c>
      <c r="BJ18">
        <f t="shared" si="116"/>
        <v>494990.5829384356</v>
      </c>
      <c r="BK18">
        <f t="shared" si="116"/>
        <v>494990.5829384356</v>
      </c>
      <c r="BL18">
        <f t="shared" si="116"/>
        <v>494990.5829384356</v>
      </c>
      <c r="BM18">
        <f t="shared" si="116"/>
        <v>494990.5829384356</v>
      </c>
      <c r="BN18">
        <f t="shared" si="116"/>
        <v>500932.81289341243</v>
      </c>
      <c r="BO18">
        <f t="shared" si="116"/>
        <v>506875.04284838925</v>
      </c>
      <c r="BP18">
        <f t="shared" si="116"/>
        <v>512817.27280336607</v>
      </c>
      <c r="BQ18">
        <f t="shared" si="116"/>
        <v>518759.50275834289</v>
      </c>
      <c r="BR18">
        <f t="shared" ref="BR18:CW18" si="117">SUM(BR8:BR10)+BQ18</f>
        <v>524701.73271331971</v>
      </c>
      <c r="BS18">
        <f t="shared" si="117"/>
        <v>530643.96266829653</v>
      </c>
      <c r="BT18">
        <f t="shared" si="117"/>
        <v>536586.19262327335</v>
      </c>
      <c r="BU18">
        <f t="shared" si="117"/>
        <v>542528.42257825017</v>
      </c>
      <c r="BV18">
        <f t="shared" si="117"/>
        <v>548470.652533227</v>
      </c>
      <c r="BW18">
        <f t="shared" si="117"/>
        <v>554412.88248820382</v>
      </c>
      <c r="BX18">
        <f t="shared" si="117"/>
        <v>560355.11244318064</v>
      </c>
      <c r="BY18">
        <f t="shared" si="117"/>
        <v>566297.34239815746</v>
      </c>
      <c r="BZ18">
        <f t="shared" si="117"/>
        <v>572239.57235313428</v>
      </c>
      <c r="CA18">
        <f t="shared" si="117"/>
        <v>578181.8023081111</v>
      </c>
      <c r="CB18">
        <f t="shared" si="117"/>
        <v>584124.03226308792</v>
      </c>
      <c r="CC18">
        <f t="shared" si="117"/>
        <v>590066.26221806474</v>
      </c>
      <c r="CD18">
        <f t="shared" si="117"/>
        <v>596008.49217304157</v>
      </c>
      <c r="CE18">
        <f t="shared" si="117"/>
        <v>601950.72212801839</v>
      </c>
      <c r="CF18">
        <f t="shared" si="117"/>
        <v>607892.95208299521</v>
      </c>
      <c r="CG18">
        <f t="shared" si="117"/>
        <v>613835.18203797203</v>
      </c>
      <c r="CH18">
        <f t="shared" si="117"/>
        <v>619777.41199294885</v>
      </c>
      <c r="CI18">
        <f t="shared" si="117"/>
        <v>625719.64194792567</v>
      </c>
      <c r="CJ18">
        <f t="shared" si="117"/>
        <v>631661.87190290249</v>
      </c>
      <c r="CK18">
        <f t="shared" si="117"/>
        <v>631661.87190290249</v>
      </c>
      <c r="CL18">
        <f t="shared" si="117"/>
        <v>631661.87190290249</v>
      </c>
      <c r="CM18">
        <f t="shared" si="117"/>
        <v>631661.87190290249</v>
      </c>
      <c r="CN18">
        <f t="shared" si="117"/>
        <v>631661.87190290249</v>
      </c>
      <c r="CO18">
        <f t="shared" si="117"/>
        <v>631661.87190290249</v>
      </c>
      <c r="CP18">
        <f t="shared" si="117"/>
        <v>631661.87190290249</v>
      </c>
      <c r="CQ18">
        <f t="shared" si="117"/>
        <v>637604.10185787932</v>
      </c>
      <c r="CR18">
        <f t="shared" si="117"/>
        <v>643546.33181285614</v>
      </c>
      <c r="CS18">
        <f t="shared" si="117"/>
        <v>649488.56176783296</v>
      </c>
      <c r="CT18">
        <f t="shared" si="117"/>
        <v>655430.79172280978</v>
      </c>
      <c r="CU18">
        <f t="shared" si="117"/>
        <v>661373.0216777866</v>
      </c>
      <c r="CV18">
        <f t="shared" si="117"/>
        <v>667315.25163276342</v>
      </c>
      <c r="CW18">
        <f t="shared" si="117"/>
        <v>673257.48158774024</v>
      </c>
      <c r="CX18">
        <f t="shared" ref="CX18:DT18" si="118">SUM(CX8:CX10)+CW18</f>
        <v>679199.71154271706</v>
      </c>
      <c r="CY18">
        <f t="shared" si="118"/>
        <v>685141.94149769389</v>
      </c>
      <c r="CZ18">
        <f t="shared" si="118"/>
        <v>691084.17145267071</v>
      </c>
      <c r="DA18">
        <f t="shared" si="118"/>
        <v>697026.40140764753</v>
      </c>
      <c r="DB18">
        <f t="shared" si="118"/>
        <v>702968.63136262435</v>
      </c>
      <c r="DC18">
        <f t="shared" si="118"/>
        <v>708910.86131760117</v>
      </c>
      <c r="DD18">
        <f t="shared" si="118"/>
        <v>714853.09127257799</v>
      </c>
      <c r="DE18">
        <f t="shared" si="118"/>
        <v>714853.09127257799</v>
      </c>
      <c r="DF18">
        <f t="shared" si="118"/>
        <v>714853.09127257799</v>
      </c>
      <c r="DG18">
        <f t="shared" si="118"/>
        <v>714853.09127257799</v>
      </c>
      <c r="DH18">
        <f t="shared" si="118"/>
        <v>714853.09127257799</v>
      </c>
      <c r="DI18">
        <f t="shared" si="118"/>
        <v>714853.09127257799</v>
      </c>
      <c r="DJ18">
        <f t="shared" si="118"/>
        <v>714853.09127257799</v>
      </c>
      <c r="DK18">
        <f t="shared" si="118"/>
        <v>719126.1906505404</v>
      </c>
      <c r="DL18">
        <f t="shared" si="118"/>
        <v>723399.29002850282</v>
      </c>
      <c r="DM18">
        <f t="shared" si="118"/>
        <v>727672.38940646523</v>
      </c>
      <c r="DN18">
        <f t="shared" si="118"/>
        <v>731945.48878442764</v>
      </c>
      <c r="DO18">
        <f t="shared" si="118"/>
        <v>736218.58816239005</v>
      </c>
      <c r="DP18">
        <f t="shared" si="118"/>
        <v>740491.68754035246</v>
      </c>
      <c r="DQ18">
        <f t="shared" si="118"/>
        <v>744764.78691831487</v>
      </c>
      <c r="DR18">
        <f t="shared" si="118"/>
        <v>749037.88629627728</v>
      </c>
      <c r="DS18">
        <f t="shared" si="118"/>
        <v>753310.9856742397</v>
      </c>
      <c r="DT18">
        <f t="shared" si="118"/>
        <v>757584.08505220211</v>
      </c>
    </row>
    <row r="19" spans="1:124" x14ac:dyDescent="0.3">
      <c r="B19" t="s">
        <v>86</v>
      </c>
      <c r="E19">
        <f t="shared" ref="E19:BP19" si="119">E10+E12+D19</f>
        <v>7784.4381837487381</v>
      </c>
      <c r="F19">
        <f t="shared" si="119"/>
        <v>15568.876367497476</v>
      </c>
      <c r="G19">
        <f t="shared" si="119"/>
        <v>23353.314551246214</v>
      </c>
      <c r="H19">
        <f t="shared" si="119"/>
        <v>31137.752734994952</v>
      </c>
      <c r="I19">
        <f t="shared" si="119"/>
        <v>38922.19091874369</v>
      </c>
      <c r="J19">
        <f t="shared" si="119"/>
        <v>46706.629102492429</v>
      </c>
      <c r="K19">
        <f t="shared" si="119"/>
        <v>54491.067286241167</v>
      </c>
      <c r="L19">
        <f t="shared" si="119"/>
        <v>62275.505469989905</v>
      </c>
      <c r="M19">
        <f t="shared" si="119"/>
        <v>70059.94365373865</v>
      </c>
      <c r="N19">
        <f t="shared" si="119"/>
        <v>77844.381837487395</v>
      </c>
      <c r="O19">
        <f t="shared" si="119"/>
        <v>85628.820021236141</v>
      </c>
      <c r="P19">
        <f t="shared" si="119"/>
        <v>93413.258204984886</v>
      </c>
      <c r="Q19">
        <f t="shared" si="119"/>
        <v>101197.69638873363</v>
      </c>
      <c r="R19">
        <f t="shared" si="119"/>
        <v>108982.13457248238</v>
      </c>
      <c r="S19">
        <f t="shared" si="119"/>
        <v>116766.57275623112</v>
      </c>
      <c r="T19">
        <f t="shared" si="119"/>
        <v>124551.01093997987</v>
      </c>
      <c r="U19">
        <f t="shared" si="119"/>
        <v>132335.44912372861</v>
      </c>
      <c r="V19">
        <f t="shared" si="119"/>
        <v>140119.88730747736</v>
      </c>
      <c r="W19">
        <f t="shared" si="119"/>
        <v>147904.3254912261</v>
      </c>
      <c r="X19">
        <f t="shared" si="119"/>
        <v>155688.76367497485</v>
      </c>
      <c r="Y19">
        <f t="shared" si="119"/>
        <v>163473.20185872359</v>
      </c>
      <c r="Z19">
        <f t="shared" si="119"/>
        <v>171257.64004247234</v>
      </c>
      <c r="AA19">
        <f t="shared" si="119"/>
        <v>179042.07822622109</v>
      </c>
      <c r="AB19">
        <f t="shared" si="119"/>
        <v>186826.51640996983</v>
      </c>
      <c r="AC19">
        <f t="shared" si="119"/>
        <v>194610.95459371858</v>
      </c>
      <c r="AD19">
        <f t="shared" si="119"/>
        <v>202395.39277746732</v>
      </c>
      <c r="AE19">
        <f t="shared" si="119"/>
        <v>210179.83096121607</v>
      </c>
      <c r="AF19">
        <f t="shared" si="119"/>
        <v>217964.26914496481</v>
      </c>
      <c r="AG19">
        <f t="shared" si="119"/>
        <v>225748.70732871356</v>
      </c>
      <c r="AH19">
        <f t="shared" si="119"/>
        <v>233533.1455124623</v>
      </c>
      <c r="AI19">
        <f t="shared" si="119"/>
        <v>241317.58369621105</v>
      </c>
      <c r="AJ19">
        <f t="shared" si="119"/>
        <v>249102.02187995979</v>
      </c>
      <c r="AK19">
        <f t="shared" si="119"/>
        <v>256886.46006370854</v>
      </c>
      <c r="AL19">
        <f t="shared" si="119"/>
        <v>264670.89824745728</v>
      </c>
      <c r="AM19">
        <f t="shared" si="119"/>
        <v>272455.33643120603</v>
      </c>
      <c r="AN19">
        <f t="shared" si="119"/>
        <v>280239.77461495477</v>
      </c>
      <c r="AO19">
        <f t="shared" si="119"/>
        <v>280239.77461495477</v>
      </c>
      <c r="AP19">
        <f t="shared" si="119"/>
        <v>280239.77461495477</v>
      </c>
      <c r="AQ19">
        <f t="shared" si="119"/>
        <v>280239.77461495477</v>
      </c>
      <c r="AR19">
        <f t="shared" si="119"/>
        <v>280239.77461495477</v>
      </c>
      <c r="AS19">
        <f t="shared" si="119"/>
        <v>280239.77461495477</v>
      </c>
      <c r="AT19">
        <f t="shared" si="119"/>
        <v>280239.77461495477</v>
      </c>
      <c r="AU19">
        <f t="shared" si="119"/>
        <v>284512.87399291719</v>
      </c>
      <c r="AV19">
        <f t="shared" si="119"/>
        <v>288785.9733708796</v>
      </c>
      <c r="AW19">
        <f t="shared" si="119"/>
        <v>293059.07274884201</v>
      </c>
      <c r="AX19">
        <f t="shared" si="119"/>
        <v>297332.17212680442</v>
      </c>
      <c r="AY19">
        <f t="shared" si="119"/>
        <v>301605.27150476683</v>
      </c>
      <c r="AZ19">
        <f t="shared" si="119"/>
        <v>305878.37088272924</v>
      </c>
      <c r="BA19">
        <f t="shared" si="119"/>
        <v>310151.47026069165</v>
      </c>
      <c r="BB19">
        <f t="shared" si="119"/>
        <v>314424.56963865407</v>
      </c>
      <c r="BC19">
        <f t="shared" si="119"/>
        <v>318697.66901661648</v>
      </c>
      <c r="BD19">
        <f t="shared" si="119"/>
        <v>322970.76839457889</v>
      </c>
      <c r="BE19">
        <f t="shared" si="119"/>
        <v>327243.8677725413</v>
      </c>
      <c r="BF19">
        <f t="shared" si="119"/>
        <v>331516.96715050371</v>
      </c>
      <c r="BG19">
        <f t="shared" si="119"/>
        <v>335790.06652846612</v>
      </c>
      <c r="BH19">
        <f t="shared" si="119"/>
        <v>335790.06652846612</v>
      </c>
      <c r="BI19">
        <f t="shared" si="119"/>
        <v>335790.06652846612</v>
      </c>
      <c r="BJ19">
        <f t="shared" si="119"/>
        <v>335790.06652846612</v>
      </c>
      <c r="BK19">
        <f t="shared" si="119"/>
        <v>335790.06652846612</v>
      </c>
      <c r="BL19">
        <f t="shared" si="119"/>
        <v>335790.06652846612</v>
      </c>
      <c r="BM19">
        <f t="shared" si="119"/>
        <v>335790.06652846612</v>
      </c>
      <c r="BN19">
        <f t="shared" si="119"/>
        <v>343574.50471221487</v>
      </c>
      <c r="BO19">
        <f t="shared" si="119"/>
        <v>351358.94289596361</v>
      </c>
      <c r="BP19">
        <f t="shared" si="119"/>
        <v>359143.38107971236</v>
      </c>
      <c r="BQ19">
        <f t="shared" ref="BQ19:CJ19" si="120">BQ10+BQ12+BP19</f>
        <v>366927.8192634611</v>
      </c>
      <c r="BR19">
        <f t="shared" si="120"/>
        <v>374712.25744720985</v>
      </c>
      <c r="BS19">
        <f t="shared" si="120"/>
        <v>382496.69563095859</v>
      </c>
      <c r="BT19">
        <f t="shared" si="120"/>
        <v>390281.13381470734</v>
      </c>
      <c r="BU19">
        <f t="shared" si="120"/>
        <v>398065.57199845609</v>
      </c>
      <c r="BV19">
        <f t="shared" si="120"/>
        <v>405850.01018220483</v>
      </c>
      <c r="BW19">
        <f t="shared" si="120"/>
        <v>413634.44836595358</v>
      </c>
      <c r="BX19">
        <f t="shared" si="120"/>
        <v>421418.88654970232</v>
      </c>
      <c r="BY19">
        <f t="shared" si="120"/>
        <v>429203.32473345107</v>
      </c>
      <c r="BZ19">
        <f t="shared" si="120"/>
        <v>436987.76291719981</v>
      </c>
      <c r="CA19">
        <f t="shared" si="120"/>
        <v>444772.20110094856</v>
      </c>
      <c r="CB19">
        <f t="shared" si="120"/>
        <v>452556.6392846973</v>
      </c>
      <c r="CC19">
        <f t="shared" si="120"/>
        <v>460341.07746844605</v>
      </c>
      <c r="CD19">
        <f t="shared" si="120"/>
        <v>468125.51565219479</v>
      </c>
      <c r="CE19">
        <f t="shared" si="120"/>
        <v>475909.95383594354</v>
      </c>
      <c r="CF19">
        <f t="shared" si="120"/>
        <v>483694.39201969228</v>
      </c>
      <c r="CG19">
        <f t="shared" si="120"/>
        <v>491478.83020344103</v>
      </c>
      <c r="CH19">
        <f t="shared" si="120"/>
        <v>499263.26838718978</v>
      </c>
      <c r="CI19">
        <f t="shared" si="120"/>
        <v>507047.70657093852</v>
      </c>
      <c r="CJ19">
        <f>CJ10+CJ12+CI19</f>
        <v>514832.14475468727</v>
      </c>
      <c r="CK19">
        <f t="shared" ref="CK19:DT19" si="121">CK10+CK12+CJ19</f>
        <v>514832.14475468727</v>
      </c>
      <c r="CL19">
        <f t="shared" si="121"/>
        <v>514832.14475468727</v>
      </c>
      <c r="CM19">
        <f t="shared" si="121"/>
        <v>514832.14475468727</v>
      </c>
      <c r="CN19">
        <f t="shared" si="121"/>
        <v>514832.14475468727</v>
      </c>
      <c r="CO19">
        <f t="shared" si="121"/>
        <v>514832.14475468727</v>
      </c>
      <c r="CP19">
        <f t="shared" si="121"/>
        <v>514832.14475468727</v>
      </c>
      <c r="CQ19">
        <f t="shared" si="121"/>
        <v>522616.58293843601</v>
      </c>
      <c r="CR19">
        <f t="shared" si="121"/>
        <v>530401.0211221847</v>
      </c>
      <c r="CS19">
        <f t="shared" si="121"/>
        <v>538185.45930593344</v>
      </c>
      <c r="CT19">
        <f t="shared" si="121"/>
        <v>545969.89748968219</v>
      </c>
      <c r="CU19">
        <f t="shared" si="121"/>
        <v>553754.33567343093</v>
      </c>
      <c r="CV19">
        <f t="shared" si="121"/>
        <v>561538.77385717968</v>
      </c>
      <c r="CW19">
        <f t="shared" si="121"/>
        <v>569323.21204092843</v>
      </c>
      <c r="CX19">
        <f t="shared" si="121"/>
        <v>577107.65022467717</v>
      </c>
      <c r="CY19">
        <f t="shared" si="121"/>
        <v>584892.08840842592</v>
      </c>
      <c r="CZ19">
        <f t="shared" si="121"/>
        <v>592676.52659217466</v>
      </c>
      <c r="DA19">
        <f t="shared" si="121"/>
        <v>600460.96477592341</v>
      </c>
      <c r="DB19">
        <f t="shared" si="121"/>
        <v>608245.40295967215</v>
      </c>
      <c r="DC19">
        <f t="shared" si="121"/>
        <v>616029.8411434209</v>
      </c>
      <c r="DD19">
        <f t="shared" si="121"/>
        <v>623814.27932716964</v>
      </c>
      <c r="DE19">
        <f t="shared" si="121"/>
        <v>623814.27932716964</v>
      </c>
      <c r="DF19">
        <f t="shared" si="121"/>
        <v>623814.27932716964</v>
      </c>
      <c r="DG19">
        <f t="shared" si="121"/>
        <v>623814.27932716964</v>
      </c>
      <c r="DH19">
        <f t="shared" si="121"/>
        <v>623814.27932716964</v>
      </c>
      <c r="DI19">
        <f t="shared" si="121"/>
        <v>623814.27932716964</v>
      </c>
      <c r="DJ19">
        <f t="shared" si="121"/>
        <v>623814.27932716964</v>
      </c>
      <c r="DK19">
        <f t="shared" si="121"/>
        <v>628087.37870513205</v>
      </c>
      <c r="DL19">
        <f t="shared" si="121"/>
        <v>632360.47808309447</v>
      </c>
      <c r="DM19">
        <f t="shared" si="121"/>
        <v>636633.57746105688</v>
      </c>
      <c r="DN19">
        <f t="shared" si="121"/>
        <v>640906.67683901929</v>
      </c>
      <c r="DO19">
        <f t="shared" si="121"/>
        <v>645179.7762169817</v>
      </c>
      <c r="DP19">
        <f t="shared" si="121"/>
        <v>649452.87559494411</v>
      </c>
      <c r="DQ19">
        <f t="shared" si="121"/>
        <v>653725.97497290652</v>
      </c>
      <c r="DR19">
        <f t="shared" si="121"/>
        <v>657999.07435086893</v>
      </c>
      <c r="DS19">
        <f t="shared" si="121"/>
        <v>662272.17372883135</v>
      </c>
      <c r="DT19">
        <f t="shared" si="121"/>
        <v>666545.27310679376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94A94F57B3B94484C8E83692B58425" ma:contentTypeVersion="12" ma:contentTypeDescription="Een nieuw document maken." ma:contentTypeScope="" ma:versionID="14369ffc581f677bb0fa1c42a1c4207f">
  <xsd:schema xmlns:xsd="http://www.w3.org/2001/XMLSchema" xmlns:xs="http://www.w3.org/2001/XMLSchema" xmlns:p="http://schemas.microsoft.com/office/2006/metadata/properties" xmlns:ns2="423814fc-b738-4801-9472-6a5517cffc64" xmlns:ns3="d2a22815-513c-4572-b98c-7e614515e92b" targetNamespace="http://schemas.microsoft.com/office/2006/metadata/properties" ma:root="true" ma:fieldsID="1df55d0428b63bdc1729e01ce818faa4" ns2:_="" ns3:_="">
    <xsd:import namespace="423814fc-b738-4801-9472-6a5517cffc64"/>
    <xsd:import namespace="d2a22815-513c-4572-b98c-7e614515e9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3814fc-b738-4801-9472-6a5517cff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a22815-513c-4572-b98c-7e614515e92b"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45C462-6B3E-4739-AF32-3E5D8BA0BE4C}"/>
</file>

<file path=customXml/itemProps2.xml><?xml version="1.0" encoding="utf-8"?>
<ds:datastoreItem xmlns:ds="http://schemas.openxmlformats.org/officeDocument/2006/customXml" ds:itemID="{0090C7FC-84B7-4B7B-8890-121A165ECA19}">
  <ds:schemaRefs>
    <ds:schemaRef ds:uri="http://schemas.microsoft.com/sharepoint/v3/contenttype/forms"/>
  </ds:schemaRefs>
</ds:datastoreItem>
</file>

<file path=customXml/itemProps3.xml><?xml version="1.0" encoding="utf-8"?>
<ds:datastoreItem xmlns:ds="http://schemas.openxmlformats.org/officeDocument/2006/customXml" ds:itemID="{C3AEBC06-5EEB-48BB-B2A7-CE3AB3FCE0F5}">
  <ds:schemaRefs>
    <ds:schemaRef ds:uri="d2a22815-513c-4572-b98c-7e614515e92b"/>
    <ds:schemaRef ds:uri="http://purl.org/dc/elements/1.1/"/>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423814fc-b738-4801-9472-6a5517cffc6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Oefening 1</vt:lpstr>
      <vt:lpstr>Berekening TCO</vt:lpstr>
      <vt:lpstr>Grafiek 1</vt:lpstr>
      <vt:lpstr>Oefening 2</vt:lpstr>
      <vt:lpstr>Berekening TCO 2</vt:lpstr>
      <vt:lpstr>Grafiek 2</vt:lpstr>
      <vt:lpstr>gegevens voor grafiek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Strobbe</dc:creator>
  <cp:lastModifiedBy>Philippe Strobbe</cp:lastModifiedBy>
  <dcterms:created xsi:type="dcterms:W3CDTF">2020-10-26T09:43:59Z</dcterms:created>
  <dcterms:modified xsi:type="dcterms:W3CDTF">2020-10-28T21:12:55Z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0x010100B794A94F57B3B94484C8E83692B58425</vt:lpwstr>
  </property>
</Properties>
</file>